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uments\Valorisierung\Valorisierung 2023\"/>
    </mc:Choice>
  </mc:AlternateContent>
  <xr:revisionPtr revIDLastSave="0" documentId="13_ncr:1_{6EAAFD5A-2185-4C66-ADD4-5D68A2AE156B}" xr6:coauthVersionLast="36" xr6:coauthVersionMax="36" xr10:uidLastSave="{00000000-0000-0000-0000-000000000000}"/>
  <bookViews>
    <workbookView xWindow="0" yWindow="0" windowWidth="19200" windowHeight="6936" xr2:uid="{00000000-000D-0000-FFFF-FFFF00000000}"/>
  </bookViews>
  <sheets>
    <sheet name="§ 26" sheetId="6" r:id="rId1"/>
    <sheet name="§ 27 und sonstige" sheetId="5" r:id="rId2"/>
    <sheet name="§ 26 geringfügig" sheetId="7" r:id="rId3"/>
    <sheet name="§ 27 geringfügig" sheetId="8" r:id="rId4"/>
    <sheet name="freier DV - WV" sheetId="9" r:id="rId5"/>
  </sheets>
  <definedNames>
    <definedName name="_xlnm.Print_Area" localSheetId="0">'§ 26'!$A$1:$K$38</definedName>
    <definedName name="_xlnm.Print_Area" localSheetId="2">'§ 26 geringfügig'!$A$1:$K$37</definedName>
    <definedName name="_xlnm.Print_Area" localSheetId="3">'§ 27 geringfügig'!$A$1:$K$34</definedName>
    <definedName name="_xlnm.Print_Area" localSheetId="1">'§ 27 und sonstige'!$A$1:$K$35</definedName>
    <definedName name="_xlnm.Print_Area" localSheetId="4">'freier DV - WV'!$A$3:$P$41</definedName>
  </definedNames>
  <calcPr calcId="191029"/>
</workbook>
</file>

<file path=xl/calcChain.xml><?xml version="1.0" encoding="utf-8"?>
<calcChain xmlns="http://schemas.openxmlformats.org/spreadsheetml/2006/main">
  <c r="B8" i="8" l="1"/>
  <c r="C8" i="8" s="1"/>
  <c r="N28" i="9"/>
  <c r="N27" i="9"/>
  <c r="B10" i="9" l="1"/>
  <c r="B35" i="9" l="1"/>
  <c r="B23" i="9"/>
  <c r="N40" i="9"/>
  <c r="N39" i="9"/>
  <c r="C40" i="9" l="1"/>
  <c r="D40" i="9" s="1"/>
  <c r="C39" i="9"/>
  <c r="C28" i="9"/>
  <c r="D28" i="9" s="1"/>
  <c r="C27" i="9"/>
  <c r="D27" i="9" s="1"/>
  <c r="C41" i="9" l="1"/>
  <c r="D39" i="9"/>
  <c r="D41" i="9" s="1"/>
  <c r="D29" i="9"/>
  <c r="E28" i="9" s="1"/>
  <c r="F28" i="9" s="1"/>
  <c r="H28" i="9" s="1"/>
  <c r="L28" i="9" s="1"/>
  <c r="C29" i="9"/>
  <c r="K28" i="9" l="1"/>
  <c r="E27" i="9"/>
  <c r="F27" i="9" s="1"/>
  <c r="F29" i="9" s="1"/>
  <c r="E40" i="9"/>
  <c r="F40" i="9" s="1"/>
  <c r="H40" i="9" s="1"/>
  <c r="E39" i="9"/>
  <c r="F39" i="9" s="1"/>
  <c r="H39" i="9" s="1"/>
  <c r="I28" i="9"/>
  <c r="K40" i="9" l="1"/>
  <c r="L40" i="9"/>
  <c r="K39" i="9"/>
  <c r="L39" i="9"/>
  <c r="H27" i="9"/>
  <c r="L27" i="9" s="1"/>
  <c r="I40" i="9"/>
  <c r="F41" i="9"/>
  <c r="C16" i="9"/>
  <c r="D16" i="9" s="1"/>
  <c r="D15" i="9"/>
  <c r="C15" i="9"/>
  <c r="C14" i="9"/>
  <c r="D14" i="9" s="1"/>
  <c r="K27" i="9" l="1"/>
  <c r="I27" i="9"/>
  <c r="K29" i="9" s="1"/>
  <c r="L29" i="9" s="1"/>
  <c r="I39" i="9"/>
  <c r="K41" i="9" s="1"/>
  <c r="L41" i="9" s="1"/>
  <c r="C17" i="9"/>
  <c r="D17" i="9"/>
  <c r="E16" i="9" s="1"/>
  <c r="F16" i="9" s="1"/>
  <c r="H16" i="9" s="1"/>
  <c r="I16" i="9" l="1"/>
  <c r="E15" i="9"/>
  <c r="H15" i="9" s="1"/>
  <c r="E14" i="9"/>
  <c r="F14" i="9" s="1"/>
  <c r="H14" i="9" s="1"/>
  <c r="H33" i="5"/>
  <c r="H32" i="8"/>
  <c r="H35" i="7"/>
  <c r="H36" i="6"/>
  <c r="K15" i="9" l="1"/>
  <c r="L15" i="9"/>
  <c r="I15" i="9"/>
  <c r="I14" i="9"/>
  <c r="F15" i="9"/>
  <c r="F17" i="9" s="1"/>
  <c r="K16" i="6"/>
  <c r="J18" i="6" s="1"/>
  <c r="J27" i="6" s="1"/>
  <c r="H17" i="6"/>
  <c r="J26" i="6"/>
  <c r="K17" i="9" l="1"/>
  <c r="L17" i="9" s="1"/>
  <c r="C6" i="8"/>
  <c r="C6" i="7"/>
  <c r="B8" i="7" s="1"/>
  <c r="C8" i="7" s="1"/>
  <c r="C6" i="5"/>
  <c r="B8" i="5" s="1"/>
  <c r="C6" i="6"/>
  <c r="B8" i="6" s="1"/>
  <c r="B12" i="6" l="1"/>
  <c r="B22" i="6"/>
  <c r="J24" i="8"/>
  <c r="B20" i="8"/>
  <c r="K15" i="8"/>
  <c r="J16" i="8" s="1"/>
  <c r="J25" i="8" s="1"/>
  <c r="B11" i="8"/>
  <c r="J25" i="7"/>
  <c r="B21" i="7"/>
  <c r="B24" i="7" s="1"/>
  <c r="J17" i="7"/>
  <c r="J26" i="7" s="1"/>
  <c r="H16" i="7"/>
  <c r="K15" i="7"/>
  <c r="B11" i="7"/>
  <c r="B21" i="8" l="1"/>
  <c r="B15" i="6"/>
  <c r="C15" i="6" s="1"/>
  <c r="B13" i="6"/>
  <c r="C12" i="6"/>
  <c r="B23" i="6"/>
  <c r="B25" i="6"/>
  <c r="B12" i="7"/>
  <c r="B22" i="7"/>
  <c r="B23" i="8"/>
  <c r="B24" i="8" s="1"/>
  <c r="B12" i="8"/>
  <c r="B14" i="8"/>
  <c r="C11" i="8"/>
  <c r="B14" i="7"/>
  <c r="C11" i="7"/>
  <c r="B25" i="7"/>
  <c r="C24" i="7"/>
  <c r="D24" i="7" s="1"/>
  <c r="F24" i="7" s="1"/>
  <c r="B21" i="5"/>
  <c r="B24" i="5" s="1"/>
  <c r="B25" i="5" s="1"/>
  <c r="B12" i="5"/>
  <c r="C12" i="5" s="1"/>
  <c r="J25" i="5"/>
  <c r="K16" i="5"/>
  <c r="J17" i="5" s="1"/>
  <c r="B27" i="8" l="1"/>
  <c r="C23" i="8"/>
  <c r="D23" i="8" s="1"/>
  <c r="F23" i="8" s="1"/>
  <c r="B26" i="6"/>
  <c r="C25" i="6"/>
  <c r="D25" i="6" s="1"/>
  <c r="F25" i="6" s="1"/>
  <c r="H18" i="6"/>
  <c r="C13" i="6"/>
  <c r="B29" i="6"/>
  <c r="B16" i="6"/>
  <c r="D15" i="6"/>
  <c r="F15" i="6" s="1"/>
  <c r="B28" i="7"/>
  <c r="C24" i="8"/>
  <c r="D24" i="8" s="1"/>
  <c r="F24" i="8" s="1"/>
  <c r="C14" i="8"/>
  <c r="D14" i="8" s="1"/>
  <c r="F14" i="8" s="1"/>
  <c r="B15" i="8"/>
  <c r="H16" i="8"/>
  <c r="C12" i="8"/>
  <c r="C12" i="7"/>
  <c r="H17" i="7"/>
  <c r="C14" i="7"/>
  <c r="D14" i="7" s="1"/>
  <c r="F14" i="7" s="1"/>
  <c r="B15" i="7"/>
  <c r="C25" i="7"/>
  <c r="D25" i="7" s="1"/>
  <c r="F25" i="7" s="1"/>
  <c r="G25" i="7" s="1"/>
  <c r="H25" i="7" s="1"/>
  <c r="B22" i="5"/>
  <c r="B15" i="5"/>
  <c r="C15" i="5" s="1"/>
  <c r="D15" i="5" s="1"/>
  <c r="F15" i="5" s="1"/>
  <c r="J26" i="5"/>
  <c r="C25" i="5"/>
  <c r="C24" i="5"/>
  <c r="H17" i="5"/>
  <c r="B13" i="5"/>
  <c r="C13" i="5"/>
  <c r="G24" i="8" l="1"/>
  <c r="H24" i="8" s="1"/>
  <c r="B28" i="5"/>
  <c r="C26" i="6"/>
  <c r="D26" i="6" s="1"/>
  <c r="F26" i="6" s="1"/>
  <c r="G26" i="6" s="1"/>
  <c r="H26" i="6" s="1"/>
  <c r="C16" i="6"/>
  <c r="D16" i="6" s="1"/>
  <c r="F16" i="6" s="1"/>
  <c r="G16" i="6" s="1"/>
  <c r="H16" i="6" s="1"/>
  <c r="H19" i="6" s="1"/>
  <c r="C15" i="8"/>
  <c r="D15" i="8" s="1"/>
  <c r="F15" i="8" s="1"/>
  <c r="G15" i="8" s="1"/>
  <c r="H15" i="8" s="1"/>
  <c r="H17" i="8" s="1"/>
  <c r="C15" i="7"/>
  <c r="D15" i="7" s="1"/>
  <c r="F15" i="7" s="1"/>
  <c r="G15" i="7" s="1"/>
  <c r="H15" i="7" s="1"/>
  <c r="H18" i="7" s="1"/>
  <c r="H28" i="7" s="1"/>
  <c r="H37" i="7" s="1"/>
  <c r="D25" i="5"/>
  <c r="F25" i="5" s="1"/>
  <c r="D24" i="5"/>
  <c r="F24" i="5" s="1"/>
  <c r="B16" i="5"/>
  <c r="C16" i="5" s="1"/>
  <c r="H27" i="8" l="1"/>
  <c r="H34" i="8" s="1"/>
  <c r="D16" i="5"/>
  <c r="F16" i="5" s="1"/>
  <c r="G16" i="5" s="1"/>
  <c r="H16" i="5" s="1"/>
  <c r="H18" i="5" s="1"/>
  <c r="H29" i="6"/>
  <c r="H38" i="6" s="1"/>
  <c r="G25" i="5"/>
  <c r="H25" i="5" s="1"/>
  <c r="H28" i="5" l="1"/>
  <c r="H35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Kathan</author>
  </authors>
  <commentList>
    <comment ref="D5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gewünschtes Beschäftigungsausmaß</t>
        </r>
      </text>
    </comment>
    <comment ref="A6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Aktuelles Grundgehalt lt. Kollektivvertrag siehe http://personalwesen.univie.ac.at/kollektivvertrag/</t>
        </r>
      </text>
    </comment>
    <comment ref="J16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gewünschte Beschäftigungsdauer</t>
        </r>
      </text>
    </comment>
    <comment ref="F36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Betrag laut § 61 KV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Kathan</author>
  </authors>
  <commentList>
    <comment ref="D5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gewünschtes Beschäftigungsausmaß</t>
        </r>
      </text>
    </comment>
    <comment ref="A6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Aktuelles Grundgehalt lt. Kollektivvertrag siehe http://personalwesen.univie.ac.at/kollektivvertrag/</t>
        </r>
      </text>
    </comment>
    <comment ref="J16" authorId="0" shapeId="0" xr:uid="{00000000-0006-0000-0100-000003000000}">
      <text>
        <r>
          <rPr>
            <b/>
            <sz val="9"/>
            <color indexed="81"/>
            <rFont val="Segoe UI"/>
            <family val="2"/>
          </rPr>
          <t>gewünschte Beschäftigungsdauer</t>
        </r>
      </text>
    </comment>
    <comment ref="F33" authorId="0" shapeId="0" xr:uid="{00000000-0006-0000-0100-000004000000}">
      <text>
        <r>
          <rPr>
            <b/>
            <sz val="9"/>
            <color indexed="81"/>
            <rFont val="Segoe UI"/>
            <family val="2"/>
          </rPr>
          <t>Betrag laut § 61 KV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Kathan</author>
  </authors>
  <commentList>
    <comment ref="D5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gewünschtes Beschäftigungsausmaß</t>
        </r>
      </text>
    </comment>
    <comment ref="A6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Aktuelles Grundgehalt lt. Kollektivvertrag siehe http://personalwesen.univie.ac.at/kollektivvertrag/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3" authorId="0" shapeId="0" xr:uid="{00000000-0006-0000-0200-000003000000}">
      <text>
        <r>
          <rPr>
            <b/>
            <sz val="9"/>
            <color indexed="81"/>
            <rFont val="Segoe UI"/>
            <family val="2"/>
          </rPr>
          <t>gewünschte Beschäftigungsdauer</t>
        </r>
      </text>
    </comment>
    <comment ref="J15" authorId="0" shapeId="0" xr:uid="{00000000-0006-0000-0200-000004000000}">
      <text>
        <r>
          <rPr>
            <b/>
            <sz val="9"/>
            <color indexed="81"/>
            <rFont val="Segoe UI"/>
            <family val="2"/>
          </rPr>
          <t>gewünschte Beschäftigungsdauer</t>
        </r>
      </text>
    </comment>
    <comment ref="F35" authorId="0" shapeId="0" xr:uid="{00000000-0006-0000-0200-000005000000}">
      <text>
        <r>
          <rPr>
            <b/>
            <sz val="9"/>
            <color indexed="81"/>
            <rFont val="Segoe UI"/>
            <family val="2"/>
          </rPr>
          <t>Betrag laut § 61 KV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Kathan</author>
  </authors>
  <commentList>
    <comment ref="D5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gewünschtes Beschäftigungsausmaß</t>
        </r>
      </text>
    </comment>
    <comment ref="A6" authorId="0" shapeId="0" xr:uid="{00000000-0006-0000-0300-000002000000}">
      <text>
        <r>
          <rPr>
            <b/>
            <sz val="9"/>
            <color indexed="81"/>
            <rFont val="Segoe UI"/>
            <family val="2"/>
          </rPr>
          <t>Aktuelles Grundgehalt lt. Kollektivvertrag siehe http://personalwesen.univie.ac.at/kollektivvertrag/</t>
        </r>
      </text>
    </comment>
    <comment ref="J15" authorId="0" shapeId="0" xr:uid="{00000000-0006-0000-0300-000003000000}">
      <text>
        <r>
          <rPr>
            <b/>
            <sz val="9"/>
            <color indexed="81"/>
            <rFont val="Segoe UI"/>
            <family val="2"/>
          </rPr>
          <t xml:space="preserve">gewünschte Beschäftigungsdauer
</t>
        </r>
      </text>
    </comment>
    <comment ref="F32" authorId="0" shapeId="0" xr:uid="{00000000-0006-0000-0300-000004000000}">
      <text>
        <r>
          <rPr>
            <b/>
            <sz val="9"/>
            <color indexed="81"/>
            <rFont val="Segoe UI"/>
            <family val="2"/>
          </rPr>
          <t>Betrag laut § 61 KV</t>
        </r>
      </text>
    </comment>
  </commentList>
</comments>
</file>

<file path=xl/sharedStrings.xml><?xml version="1.0" encoding="utf-8"?>
<sst xmlns="http://schemas.openxmlformats.org/spreadsheetml/2006/main" count="317" uniqueCount="84">
  <si>
    <t>Sonderzahlung</t>
  </si>
  <si>
    <t>DG-Abgaben</t>
  </si>
  <si>
    <t>Gesamt</t>
  </si>
  <si>
    <t>brutto</t>
  </si>
  <si>
    <t>laufender Bezug</t>
  </si>
  <si>
    <t xml:space="preserve">Bezug monatlich </t>
  </si>
  <si>
    <t>Gesamt inkl. DG monatl.</t>
  </si>
  <si>
    <t>Pensionskasse</t>
  </si>
  <si>
    <t>Monatsbrutto €</t>
  </si>
  <si>
    <t>Anzahl der Monate</t>
  </si>
  <si>
    <t>BRUTTO-brutto Gesamt inkl.DG</t>
  </si>
  <si>
    <t>Grundgehalt</t>
  </si>
  <si>
    <t>SUMME 1</t>
  </si>
  <si>
    <t>SUMME 2</t>
  </si>
  <si>
    <t>Überzahlung</t>
  </si>
  <si>
    <t>§ 27 und sonstige</t>
  </si>
  <si>
    <t>§ 26</t>
  </si>
  <si>
    <t>Lohnverrechnungsabgabe/Monat in Euro</t>
  </si>
  <si>
    <t xml:space="preserve">Grundgehalt </t>
  </si>
  <si>
    <t>Pensionskasse (inkl Versicherungssteuer 2,5%)</t>
  </si>
  <si>
    <t>Endsumme brutto</t>
  </si>
  <si>
    <t>Ausmaß (in %)</t>
  </si>
  <si>
    <r>
      <rPr>
        <sz val="9"/>
        <rFont val="Arial"/>
        <family val="2"/>
      </rPr>
      <t xml:space="preserve">(anteiliges) </t>
    </r>
    <r>
      <rPr>
        <b/>
        <sz val="9"/>
        <rFont val="Arial"/>
        <family val="2"/>
      </rPr>
      <t>Jahresbrutto €</t>
    </r>
  </si>
  <si>
    <t>ohne Ubahnsteuer =  2 € pro Woche (somit 8 € bei 4 Wochen, 10 € bei 5 Wochen)</t>
  </si>
  <si>
    <t xml:space="preserve">Ubahnsteuer 10 € </t>
  </si>
  <si>
    <t>Ubahnsteuer 10 €</t>
  </si>
  <si>
    <t>§ 26 - geringfügig</t>
  </si>
  <si>
    <t>§ 27 und sonstige - geringfügig</t>
  </si>
  <si>
    <t>Gesamtbrutto €</t>
  </si>
  <si>
    <t>Ausmaß (in h)</t>
  </si>
  <si>
    <t>Grundgehalt lt. KV*</t>
  </si>
  <si>
    <t>*Aktuelles Grundgehalt lt. Kollektivvertrag (KV) siehe:</t>
  </si>
  <si>
    <t>GESAMTSUMME brutto-brutto</t>
  </si>
  <si>
    <t>http://personalwesen.univie.ac.at/kollektivvertrag/</t>
  </si>
  <si>
    <t xml:space="preserve">*Aktuelles Grundgehalt lt. Kollektivvertrag (KV) siehe: </t>
  </si>
  <si>
    <t>Personalkostensätze des FWF siehe:</t>
  </si>
  <si>
    <t>http://www.fwf.ac.at/de/forschungsfoerderung/personalkostensaetze/</t>
  </si>
  <si>
    <t>Fahrtkostenzuschuss</t>
  </si>
  <si>
    <t>Betrag</t>
  </si>
  <si>
    <t>FKZ brutto-brutto</t>
  </si>
  <si>
    <t>GESAMTSUMME brutto-brutto
inkl. FKZ</t>
  </si>
  <si>
    <t>B1/1</t>
  </si>
  <si>
    <t>B1/3</t>
  </si>
  <si>
    <t>B1/4</t>
  </si>
  <si>
    <t>B1/2</t>
  </si>
  <si>
    <t>B1 lit a</t>
  </si>
  <si>
    <t>B1 lit b</t>
  </si>
  <si>
    <t>B1 lit c</t>
  </si>
  <si>
    <t>B1</t>
  </si>
  <si>
    <t>Von</t>
  </si>
  <si>
    <t>Bis</t>
  </si>
  <si>
    <t>Tage</t>
  </si>
  <si>
    <t>Monate</t>
  </si>
  <si>
    <t>Geringfügigkeitsgrenze</t>
  </si>
  <si>
    <t>Freier Dienstvertrag</t>
  </si>
  <si>
    <t>Werkvertrag</t>
  </si>
  <si>
    <t xml:space="preserve">Variante: </t>
  </si>
  <si>
    <t>fr. DV/WV &gt;1 Monat</t>
  </si>
  <si>
    <t>fr. DV/WV &lt;= 1 Monat</t>
  </si>
  <si>
    <t>fr. DV/WV &gt; 1 Monat nur Rumpfmonate</t>
  </si>
  <si>
    <t>M24o</t>
  </si>
  <si>
    <t>M24u</t>
  </si>
  <si>
    <t>M24k</t>
  </si>
  <si>
    <t>M24</t>
  </si>
  <si>
    <t>M4ru</t>
  </si>
  <si>
    <t>M3ru</t>
  </si>
  <si>
    <t>M2r</t>
  </si>
  <si>
    <t>M2ru</t>
  </si>
  <si>
    <t>M1r</t>
  </si>
  <si>
    <t>inkl. DG-Abgaben</t>
  </si>
  <si>
    <t>excl. DG-Abgaben</t>
  </si>
  <si>
    <t>B1 lit d</t>
  </si>
  <si>
    <t>B1/5</t>
  </si>
  <si>
    <t>B053</t>
  </si>
  <si>
    <t>B061</t>
  </si>
  <si>
    <t>bis 31.12.2018</t>
  </si>
  <si>
    <t>bis 31.12.2019</t>
  </si>
  <si>
    <t>ab 01.01.2020</t>
  </si>
  <si>
    <t>G133</t>
  </si>
  <si>
    <t>G139</t>
  </si>
  <si>
    <t>Betrag auf Simulationsabrechnung</t>
  </si>
  <si>
    <t>Eingabebetrag SAP</t>
  </si>
  <si>
    <t>DG-Abgaben in %</t>
  </si>
  <si>
    <t xml:space="preserve">siehe: https://wiki.univie.ac.at/pages/viewpage.action?pageId=184451117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</si>
</sst>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"/>
    <numFmt numFmtId="165" formatCode="0.000%"/>
    <numFmt numFmtId="166" formatCode="0.0%"/>
    <numFmt numFmtId="167" formatCode="#,##0.000"/>
    <numFmt numFmtId="168" formatCode="0.0000"/>
    <numFmt numFmtId="169" formatCode="&quot;€&quot;\ #,##0.00"/>
    <numFmt numFmtId="170" formatCode="0.000"/>
    <numFmt numFmtId="171" formatCode="#,##0.00\ &quot;€&quot;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i/>
      <sz val="9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name val="Verdana"/>
      <family val="2"/>
    </font>
    <font>
      <u/>
      <sz val="10"/>
      <color theme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9"/>
      <name val="Verdana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202124"/>
      <name val="Arial"/>
      <family val="2"/>
    </font>
    <font>
      <sz val="11"/>
      <color rgb="FF3E3F4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9" fontId="22" fillId="0" borderId="0" applyFont="0" applyFill="0" applyBorder="0" applyAlignment="0" applyProtection="0"/>
  </cellStyleXfs>
  <cellXfs count="222">
    <xf numFmtId="0" fontId="0" fillId="0" borderId="0" xfId="0"/>
    <xf numFmtId="4" fontId="0" fillId="0" borderId="0" xfId="0" applyNumberFormat="1"/>
    <xf numFmtId="0" fontId="0" fillId="0" borderId="0" xfId="0" applyAlignment="1">
      <alignment horizontal="lef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10" fillId="0" borderId="0" xfId="0" applyNumberFormat="1" applyFont="1"/>
    <xf numFmtId="0" fontId="11" fillId="0" borderId="0" xfId="0" applyFont="1"/>
    <xf numFmtId="4" fontId="9" fillId="0" borderId="0" xfId="0" applyNumberFormat="1" applyFont="1"/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0" fillId="0" borderId="1" xfId="0" applyBorder="1" applyAlignment="1">
      <alignment horizontal="left"/>
    </xf>
    <xf numFmtId="4" fontId="0" fillId="0" borderId="2" xfId="0" applyNumberFormat="1" applyBorder="1"/>
    <xf numFmtId="0" fontId="0" fillId="0" borderId="2" xfId="0" applyBorder="1"/>
    <xf numFmtId="0" fontId="3" fillId="0" borderId="3" xfId="0" applyFont="1" applyBorder="1" applyAlignment="1">
      <alignment horizontal="right"/>
    </xf>
    <xf numFmtId="4" fontId="0" fillId="0" borderId="0" xfId="0" applyNumberFormat="1" applyBorder="1"/>
    <xf numFmtId="0" fontId="0" fillId="0" borderId="0" xfId="0" applyBorder="1"/>
    <xf numFmtId="4" fontId="3" fillId="0" borderId="0" xfId="0" applyNumberFormat="1" applyFont="1" applyBorder="1"/>
    <xf numFmtId="0" fontId="3" fillId="0" borderId="3" xfId="0" applyFont="1" applyBorder="1" applyAlignment="1">
      <alignment horizontal="left" vertical="center"/>
    </xf>
    <xf numFmtId="4" fontId="0" fillId="0" borderId="0" xfId="0" applyNumberFormat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3" xfId="0" applyFont="1" applyBorder="1" applyAlignment="1">
      <alignment horizontal="left"/>
    </xf>
    <xf numFmtId="164" fontId="0" fillId="0" borderId="0" xfId="0" applyNumberFormat="1" applyBorder="1"/>
    <xf numFmtId="4" fontId="13" fillId="0" borderId="0" xfId="0" applyNumberFormat="1" applyFont="1" applyBorder="1"/>
    <xf numFmtId="4" fontId="1" fillId="0" borderId="0" xfId="0" applyNumberFormat="1" applyFon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4" fontId="0" fillId="0" borderId="5" xfId="0" applyNumberFormat="1" applyBorder="1"/>
    <xf numFmtId="4" fontId="10" fillId="0" borderId="5" xfId="0" applyNumberFormat="1" applyFont="1" applyBorder="1"/>
    <xf numFmtId="0" fontId="11" fillId="0" borderId="5" xfId="0" applyFont="1" applyBorder="1"/>
    <xf numFmtId="0" fontId="0" fillId="0" borderId="5" xfId="0" applyBorder="1"/>
    <xf numFmtId="0" fontId="0" fillId="0" borderId="0" xfId="0" applyBorder="1" applyAlignment="1">
      <alignment horizontal="left"/>
    </xf>
    <xf numFmtId="4" fontId="10" fillId="0" borderId="0" xfId="0" applyNumberFormat="1" applyFont="1" applyBorder="1"/>
    <xf numFmtId="0" fontId="11" fillId="0" borderId="0" xfId="0" applyFont="1" applyBorder="1"/>
    <xf numFmtId="4" fontId="5" fillId="0" borderId="0" xfId="0" applyNumberFormat="1" applyFont="1" applyBorder="1"/>
    <xf numFmtId="4" fontId="12" fillId="0" borderId="0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left"/>
    </xf>
    <xf numFmtId="4" fontId="12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0" fillId="0" borderId="3" xfId="0" applyBorder="1"/>
    <xf numFmtId="0" fontId="0" fillId="0" borderId="6" xfId="0" applyBorder="1"/>
    <xf numFmtId="4" fontId="14" fillId="0" borderId="7" xfId="0" applyNumberFormat="1" applyFont="1" applyBorder="1"/>
    <xf numFmtId="0" fontId="14" fillId="0" borderId="7" xfId="0" applyFont="1" applyBorder="1"/>
    <xf numFmtId="0" fontId="0" fillId="0" borderId="7" xfId="0" applyBorder="1"/>
    <xf numFmtId="4" fontId="6" fillId="0" borderId="5" xfId="0" applyNumberFormat="1" applyFont="1" applyBorder="1"/>
    <xf numFmtId="0" fontId="7" fillId="0" borderId="5" xfId="0" applyFont="1" applyBorder="1"/>
    <xf numFmtId="0" fontId="1" fillId="0" borderId="5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3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3" xfId="0" applyFont="1" applyBorder="1" applyAlignment="1">
      <alignment horizontal="right" vertical="center" wrapText="1"/>
    </xf>
    <xf numFmtId="4" fontId="1" fillId="0" borderId="0" xfId="0" applyNumberFormat="1" applyFont="1"/>
    <xf numFmtId="4" fontId="8" fillId="0" borderId="0" xfId="0" applyNumberFormat="1" applyFont="1" applyBorder="1" applyAlignment="1">
      <alignment vertical="center" wrapText="1"/>
    </xf>
    <xf numFmtId="0" fontId="3" fillId="0" borderId="0" xfId="0" applyFont="1" applyBorder="1"/>
    <xf numFmtId="4" fontId="3" fillId="0" borderId="8" xfId="0" applyNumberFormat="1" applyFont="1" applyFill="1" applyBorder="1" applyAlignment="1">
      <alignment horizontal="center"/>
    </xf>
    <xf numFmtId="4" fontId="17" fillId="0" borderId="0" xfId="0" applyNumberFormat="1" applyFont="1"/>
    <xf numFmtId="0" fontId="0" fillId="0" borderId="5" xfId="0" applyBorder="1" applyAlignment="1">
      <alignment horizontal="left"/>
    </xf>
    <xf numFmtId="0" fontId="3" fillId="0" borderId="5" xfId="0" applyFont="1" applyBorder="1"/>
    <xf numFmtId="14" fontId="0" fillId="0" borderId="0" xfId="0" applyNumberFormat="1"/>
    <xf numFmtId="0" fontId="18" fillId="0" borderId="0" xfId="0" applyFont="1"/>
    <xf numFmtId="2" fontId="0" fillId="0" borderId="0" xfId="0" applyNumberFormat="1"/>
    <xf numFmtId="4" fontId="3" fillId="2" borderId="11" xfId="0" applyNumberFormat="1" applyFont="1" applyFill="1" applyBorder="1" applyAlignment="1">
      <alignment horizontal="center"/>
    </xf>
    <xf numFmtId="0" fontId="0" fillId="2" borderId="14" xfId="0" applyFill="1" applyBorder="1" applyAlignment="1">
      <alignment vertical="center"/>
    </xf>
    <xf numFmtId="0" fontId="19" fillId="0" borderId="0" xfId="1"/>
    <xf numFmtId="0" fontId="1" fillId="0" borderId="0" xfId="0" applyFont="1"/>
    <xf numFmtId="0" fontId="3" fillId="2" borderId="6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0" fillId="0" borderId="14" xfId="0" applyBorder="1"/>
    <xf numFmtId="0" fontId="0" fillId="3" borderId="7" xfId="0" applyFill="1" applyBorder="1"/>
    <xf numFmtId="0" fontId="0" fillId="3" borderId="14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8" xfId="0" applyBorder="1" applyAlignment="1">
      <alignment vertical="center"/>
    </xf>
    <xf numFmtId="0" fontId="8" fillId="0" borderId="18" xfId="0" applyFont="1" applyBorder="1"/>
    <xf numFmtId="0" fontId="0" fillId="0" borderId="19" xfId="0" applyBorder="1"/>
    <xf numFmtId="0" fontId="5" fillId="0" borderId="18" xfId="0" applyFont="1" applyBorder="1" applyAlignment="1">
      <alignment vertical="center"/>
    </xf>
    <xf numFmtId="0" fontId="0" fillId="0" borderId="4" xfId="0" applyBorder="1"/>
    <xf numFmtId="4" fontId="3" fillId="0" borderId="16" xfId="0" applyNumberFormat="1" applyFont="1" applyBorder="1"/>
    <xf numFmtId="0" fontId="1" fillId="0" borderId="16" xfId="0" applyFont="1" applyBorder="1" applyAlignment="1">
      <alignment horizontal="center"/>
    </xf>
    <xf numFmtId="0" fontId="0" fillId="0" borderId="20" xfId="0" applyBorder="1"/>
    <xf numFmtId="0" fontId="13" fillId="0" borderId="16" xfId="0" applyFont="1" applyBorder="1" applyAlignment="1">
      <alignment horizontal="center"/>
    </xf>
    <xf numFmtId="0" fontId="1" fillId="0" borderId="16" xfId="0" applyFont="1" applyBorder="1"/>
    <xf numFmtId="0" fontId="1" fillId="0" borderId="20" xfId="0" applyFont="1" applyBorder="1"/>
    <xf numFmtId="4" fontId="17" fillId="0" borderId="0" xfId="0" applyNumberFormat="1" applyFont="1" applyAlignment="1"/>
    <xf numFmtId="0" fontId="3" fillId="0" borderId="1" xfId="0" applyFont="1" applyBorder="1"/>
    <xf numFmtId="166" fontId="3" fillId="0" borderId="2" xfId="0" applyNumberFormat="1" applyFont="1" applyBorder="1"/>
    <xf numFmtId="166" fontId="3" fillId="0" borderId="2" xfId="2" applyNumberFormat="1" applyFont="1" applyBorder="1"/>
    <xf numFmtId="166" fontId="0" fillId="0" borderId="4" xfId="2" applyNumberFormat="1" applyFont="1" applyBorder="1"/>
    <xf numFmtId="0" fontId="3" fillId="0" borderId="3" xfId="0" applyFont="1" applyBorder="1"/>
    <xf numFmtId="166" fontId="3" fillId="0" borderId="0" xfId="0" applyNumberFormat="1" applyFont="1" applyBorder="1"/>
    <xf numFmtId="166" fontId="3" fillId="0" borderId="0" xfId="2" applyNumberFormat="1" applyFont="1" applyBorder="1"/>
    <xf numFmtId="0" fontId="3" fillId="2" borderId="9" xfId="0" applyFont="1" applyFill="1" applyBorder="1" applyAlignment="1">
      <alignment horizontal="center"/>
    </xf>
    <xf numFmtId="0" fontId="9" fillId="0" borderId="0" xfId="0" applyFont="1" applyFill="1" applyBorder="1"/>
    <xf numFmtId="0" fontId="0" fillId="0" borderId="0" xfId="0" applyFill="1" applyBorder="1"/>
    <xf numFmtId="4" fontId="9" fillId="3" borderId="6" xfId="0" applyNumberFormat="1" applyFont="1" applyFill="1" applyBorder="1" applyAlignment="1">
      <alignment vertical="center"/>
    </xf>
    <xf numFmtId="2" fontId="9" fillId="3" borderId="6" xfId="0" applyNumberFormat="1" applyFont="1" applyFill="1" applyBorder="1" applyAlignment="1">
      <alignment horizontal="center"/>
    </xf>
    <xf numFmtId="4" fontId="9" fillId="3" borderId="6" xfId="0" applyNumberFormat="1" applyFont="1" applyFill="1" applyBorder="1" applyAlignment="1">
      <alignment horizontal="center" vertical="center"/>
    </xf>
    <xf numFmtId="4" fontId="9" fillId="3" borderId="6" xfId="0" applyNumberFormat="1" applyFont="1" applyFill="1" applyBorder="1" applyAlignment="1">
      <alignment horizontal="right" vertical="center"/>
    </xf>
    <xf numFmtId="0" fontId="9" fillId="3" borderId="7" xfId="0" applyFont="1" applyFill="1" applyBorder="1" applyAlignment="1">
      <alignment vertical="center"/>
    </xf>
    <xf numFmtId="2" fontId="9" fillId="3" borderId="6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/>
    <xf numFmtId="0" fontId="1" fillId="2" borderId="10" xfId="0" applyFont="1" applyFill="1" applyBorder="1" applyAlignment="1">
      <alignment horizontal="center"/>
    </xf>
    <xf numFmtId="0" fontId="0" fillId="0" borderId="11" xfId="0" applyBorder="1"/>
    <xf numFmtId="167" fontId="0" fillId="0" borderId="0" xfId="0" applyNumberFormat="1"/>
    <xf numFmtId="168" fontId="0" fillId="0" borderId="0" xfId="0" applyNumberFormat="1"/>
    <xf numFmtId="0" fontId="23" fillId="0" borderId="0" xfId="0" applyFont="1"/>
    <xf numFmtId="169" fontId="0" fillId="0" borderId="0" xfId="0" applyNumberFormat="1"/>
    <xf numFmtId="0" fontId="24" fillId="0" borderId="0" xfId="0" applyFont="1"/>
    <xf numFmtId="169" fontId="0" fillId="0" borderId="0" xfId="0" applyNumberFormat="1" applyAlignment="1">
      <alignment horizontal="left"/>
    </xf>
    <xf numFmtId="165" fontId="3" fillId="4" borderId="0" xfId="0" applyNumberFormat="1" applyFont="1" applyFill="1"/>
    <xf numFmtId="165" fontId="3" fillId="4" borderId="0" xfId="0" applyNumberFormat="1" applyFont="1" applyFill="1" applyAlignment="1">
      <alignment horizontal="center"/>
    </xf>
    <xf numFmtId="4" fontId="3" fillId="4" borderId="0" xfId="0" applyNumberFormat="1" applyFont="1" applyFill="1" applyAlignment="1">
      <alignment horizontal="center"/>
    </xf>
    <xf numFmtId="166" fontId="3" fillId="4" borderId="3" xfId="2" applyNumberFormat="1" applyFont="1" applyFill="1" applyBorder="1"/>
    <xf numFmtId="10" fontId="3" fillId="4" borderId="0" xfId="0" applyNumberFormat="1" applyFont="1" applyFill="1"/>
    <xf numFmtId="9" fontId="3" fillId="4" borderId="0" xfId="0" applyNumberFormat="1" applyFont="1" applyFill="1" applyAlignment="1">
      <alignment horizontal="center"/>
    </xf>
    <xf numFmtId="166" fontId="3" fillId="4" borderId="0" xfId="0" applyNumberFormat="1" applyFont="1" applyFill="1" applyAlignment="1">
      <alignment horizontal="center"/>
    </xf>
    <xf numFmtId="170" fontId="0" fillId="0" borderId="0" xfId="0" applyNumberFormat="1" applyBorder="1"/>
    <xf numFmtId="0" fontId="0" fillId="0" borderId="0" xfId="0" applyBorder="1" applyAlignment="1">
      <alignment horizontal="center" vertical="center"/>
    </xf>
    <xf numFmtId="2" fontId="0" fillId="0" borderId="0" xfId="0" applyNumberFormat="1" applyBorder="1"/>
    <xf numFmtId="170" fontId="0" fillId="0" borderId="0" xfId="0" applyNumberFormat="1" applyBorder="1" applyAlignment="1">
      <alignment horizontal="center"/>
    </xf>
    <xf numFmtId="170" fontId="3" fillId="0" borderId="0" xfId="0" applyNumberFormat="1" applyFont="1" applyBorder="1"/>
    <xf numFmtId="165" fontId="0" fillId="0" borderId="0" xfId="0" applyNumberFormat="1"/>
    <xf numFmtId="0" fontId="1" fillId="0" borderId="0" xfId="0" applyFont="1" applyBorder="1"/>
    <xf numFmtId="0" fontId="0" fillId="0" borderId="0" xfId="0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2" fontId="3" fillId="0" borderId="0" xfId="0" applyNumberFormat="1" applyFont="1"/>
    <xf numFmtId="0" fontId="26" fillId="0" borderId="0" xfId="0" applyFont="1"/>
    <xf numFmtId="0" fontId="26" fillId="0" borderId="0" xfId="0" applyNumberFormat="1" applyFont="1"/>
    <xf numFmtId="0" fontId="1" fillId="0" borderId="0" xfId="0" applyFont="1" applyBorder="1" applyAlignment="1">
      <alignment horizontal="center" vertical="center"/>
    </xf>
    <xf numFmtId="170" fontId="1" fillId="0" borderId="0" xfId="0" applyNumberFormat="1" applyFont="1" applyBorder="1" applyAlignment="1">
      <alignment horizontal="center"/>
    </xf>
    <xf numFmtId="0" fontId="3" fillId="5" borderId="1" xfId="0" applyFont="1" applyFill="1" applyBorder="1"/>
    <xf numFmtId="0" fontId="3" fillId="5" borderId="2" xfId="0" applyFont="1" applyFill="1" applyBorder="1"/>
    <xf numFmtId="4" fontId="0" fillId="0" borderId="2" xfId="0" applyNumberFormat="1" applyFill="1" applyBorder="1"/>
    <xf numFmtId="0" fontId="0" fillId="0" borderId="2" xfId="0" applyFill="1" applyBorder="1"/>
    <xf numFmtId="0" fontId="1" fillId="0" borderId="3" xfId="0" applyFont="1" applyBorder="1"/>
    <xf numFmtId="10" fontId="0" fillId="0" borderId="0" xfId="0" applyNumberFormat="1" applyBorder="1"/>
    <xf numFmtId="14" fontId="0" fillId="0" borderId="0" xfId="0" applyNumberFormat="1" applyBorder="1"/>
    <xf numFmtId="0" fontId="25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5" xfId="0" applyNumberFormat="1" applyBorder="1"/>
    <xf numFmtId="0" fontId="0" fillId="0" borderId="5" xfId="0" applyBorder="1" applyAlignment="1">
      <alignment horizontal="center"/>
    </xf>
    <xf numFmtId="170" fontId="0" fillId="0" borderId="5" xfId="0" applyNumberFormat="1" applyBorder="1" applyAlignment="1">
      <alignment horizontal="center"/>
    </xf>
    <xf numFmtId="0" fontId="0" fillId="5" borderId="2" xfId="0" applyFill="1" applyBorder="1"/>
    <xf numFmtId="0" fontId="27" fillId="0" borderId="0" xfId="0" applyFont="1" applyBorder="1"/>
    <xf numFmtId="0" fontId="1" fillId="0" borderId="18" xfId="0" applyFont="1" applyBorder="1"/>
    <xf numFmtId="0" fontId="3" fillId="0" borderId="0" xfId="0" applyFont="1" applyBorder="1" applyAlignment="1">
      <alignment horizontal="center"/>
    </xf>
    <xf numFmtId="0" fontId="0" fillId="0" borderId="0" xfId="0" applyNumberFormat="1" applyBorder="1"/>
    <xf numFmtId="0" fontId="0" fillId="0" borderId="0" xfId="0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2" borderId="9" xfId="0" applyFont="1" applyFill="1" applyBorder="1" applyAlignment="1" applyProtection="1">
      <alignment horizontal="center"/>
      <protection locked="0"/>
    </xf>
    <xf numFmtId="170" fontId="28" fillId="0" borderId="0" xfId="0" applyNumberFormat="1" applyFont="1" applyBorder="1" applyAlignment="1">
      <alignment horizontal="center"/>
    </xf>
    <xf numFmtId="0" fontId="1" fillId="0" borderId="2" xfId="0" applyFont="1" applyBorder="1"/>
    <xf numFmtId="2" fontId="1" fillId="0" borderId="0" xfId="0" applyNumberFormat="1" applyFont="1" applyBorder="1"/>
    <xf numFmtId="170" fontId="1" fillId="0" borderId="5" xfId="0" applyNumberFormat="1" applyFont="1" applyBorder="1" applyAlignment="1">
      <alignment horizontal="center"/>
    </xf>
    <xf numFmtId="170" fontId="1" fillId="0" borderId="0" xfId="0" applyNumberFormat="1" applyFont="1" applyBorder="1"/>
    <xf numFmtId="2" fontId="3" fillId="0" borderId="22" xfId="0" applyNumberFormat="1" applyFont="1" applyBorder="1" applyAlignment="1">
      <alignment horizontal="center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Border="1" applyAlignment="1">
      <alignment horizontal="center"/>
    </xf>
    <xf numFmtId="0" fontId="0" fillId="0" borderId="15" xfId="0" applyBorder="1"/>
    <xf numFmtId="0" fontId="3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2" fontId="29" fillId="0" borderId="0" xfId="0" applyNumberFormat="1" applyFont="1" applyBorder="1"/>
    <xf numFmtId="0" fontId="1" fillId="0" borderId="2" xfId="0" applyFont="1" applyFill="1" applyBorder="1"/>
    <xf numFmtId="0" fontId="1" fillId="0" borderId="17" xfId="0" applyFont="1" applyFill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65" fontId="1" fillId="0" borderId="0" xfId="0" applyNumberFormat="1" applyFont="1"/>
    <xf numFmtId="0" fontId="1" fillId="0" borderId="17" xfId="0" applyFont="1" applyBorder="1"/>
    <xf numFmtId="170" fontId="1" fillId="0" borderId="5" xfId="0" applyNumberFormat="1" applyFont="1" applyBorder="1" applyAlignment="1">
      <alignment horizontal="right"/>
    </xf>
    <xf numFmtId="14" fontId="0" fillId="2" borderId="8" xfId="0" applyNumberFormat="1" applyFill="1" applyBorder="1" applyAlignment="1" applyProtection="1">
      <alignment horizontal="center"/>
      <protection locked="0"/>
    </xf>
    <xf numFmtId="14" fontId="1" fillId="2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1" fillId="0" borderId="18" xfId="0" applyFont="1" applyFill="1" applyBorder="1" applyAlignment="1">
      <alignment horizontal="center" vertical="center"/>
    </xf>
    <xf numFmtId="170" fontId="1" fillId="0" borderId="18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2" fontId="3" fillId="0" borderId="21" xfId="0" applyNumberFormat="1" applyFont="1" applyBorder="1" applyAlignment="1">
      <alignment horizontal="center"/>
    </xf>
    <xf numFmtId="0" fontId="3" fillId="2" borderId="9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Border="1"/>
    <xf numFmtId="170" fontId="1" fillId="0" borderId="0" xfId="0" applyNumberFormat="1" applyFont="1" applyBorder="1" applyAlignment="1">
      <alignment horizontal="left"/>
    </xf>
    <xf numFmtId="14" fontId="0" fillId="0" borderId="0" xfId="0" applyNumberForma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4" fontId="9" fillId="2" borderId="9" xfId="0" applyNumberFormat="1" applyFont="1" applyFill="1" applyBorder="1" applyAlignment="1" applyProtection="1">
      <alignment horizontal="center"/>
      <protection locked="0"/>
    </xf>
    <xf numFmtId="4" fontId="4" fillId="2" borderId="9" xfId="0" applyNumberFormat="1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3" fillId="4" borderId="9" xfId="0" applyNumberFormat="1" applyFont="1" applyFill="1" applyBorder="1" applyAlignment="1" applyProtection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65" fontId="23" fillId="4" borderId="8" xfId="2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71" fontId="3" fillId="6" borderId="9" xfId="0" applyNumberFormat="1" applyFont="1" applyFill="1" applyBorder="1" applyAlignment="1">
      <alignment horizontal="center"/>
    </xf>
    <xf numFmtId="0" fontId="30" fillId="0" borderId="0" xfId="0" applyFont="1"/>
    <xf numFmtId="2" fontId="29" fillId="0" borderId="9" xfId="0" applyNumberFormat="1" applyFont="1" applyFill="1" applyBorder="1" applyAlignment="1">
      <alignment horizontal="center"/>
    </xf>
    <xf numFmtId="14" fontId="0" fillId="2" borderId="23" xfId="0" applyNumberFormat="1" applyFill="1" applyBorder="1" applyAlignment="1" applyProtection="1">
      <alignment horizontal="center"/>
      <protection locked="0"/>
    </xf>
    <xf numFmtId="2" fontId="31" fillId="0" borderId="0" xfId="0" applyNumberFormat="1" applyFont="1"/>
    <xf numFmtId="171" fontId="3" fillId="0" borderId="19" xfId="0" applyNumberFormat="1" applyFont="1" applyFill="1" applyBorder="1" applyAlignment="1">
      <alignment horizontal="center"/>
    </xf>
    <xf numFmtId="171" fontId="0" fillId="0" borderId="0" xfId="0" applyNumberFormat="1"/>
    <xf numFmtId="10" fontId="3" fillId="0" borderId="15" xfId="0" applyNumberFormat="1" applyFont="1" applyFill="1" applyBorder="1" applyAlignment="1">
      <alignment horizontal="center" vertical="center"/>
    </xf>
    <xf numFmtId="2" fontId="9" fillId="2" borderId="12" xfId="0" applyNumberFormat="1" applyFont="1" applyFill="1" applyBorder="1" applyAlignment="1" applyProtection="1">
      <alignment horizontal="center" vertical="center"/>
      <protection locked="0"/>
    </xf>
    <xf numFmtId="2" fontId="9" fillId="2" borderId="13" xfId="0" applyNumberFormat="1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3">
    <cellStyle name="Link" xfId="1" builtinId="8"/>
    <cellStyle name="Prozent" xfId="2" builtinId="5"/>
    <cellStyle name="Standard" xfId="0" builtinId="0"/>
  </cellStyles>
  <dxfs count="0"/>
  <tableStyles count="0" defaultTableStyle="TableStyleMedium9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gif"/><Relationship Id="rId7" Type="http://schemas.openxmlformats.org/officeDocument/2006/relationships/image" Target="../media/image9.png"/><Relationship Id="rId2" Type="http://schemas.openxmlformats.org/officeDocument/2006/relationships/image" Target="../media/image4.gif"/><Relationship Id="rId1" Type="http://schemas.openxmlformats.org/officeDocument/2006/relationships/image" Target="../media/image3.gif"/><Relationship Id="rId6" Type="http://schemas.openxmlformats.org/officeDocument/2006/relationships/image" Target="../media/image8.png"/><Relationship Id="rId5" Type="http://schemas.openxmlformats.org/officeDocument/2006/relationships/image" Target="../media/image7.gif"/><Relationship Id="rId4" Type="http://schemas.openxmlformats.org/officeDocument/2006/relationships/image" Target="../media/image6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10160</xdr:colOff>
      <xdr:row>10</xdr:row>
      <xdr:rowOff>20320</xdr:rowOff>
    </xdr:from>
    <xdr:to>
      <xdr:col>18</xdr:col>
      <xdr:colOff>536398</xdr:colOff>
      <xdr:row>38</xdr:row>
      <xdr:rowOff>33513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8335ED3E-7D65-491F-9EE0-2088E3846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6480" y="1778000"/>
          <a:ext cx="5281118" cy="5692633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40</xdr:row>
      <xdr:rowOff>0</xdr:rowOff>
    </xdr:from>
    <xdr:to>
      <xdr:col>21</xdr:col>
      <xdr:colOff>384164</xdr:colOff>
      <xdr:row>55</xdr:row>
      <xdr:rowOff>53569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53CEBC1-246F-462A-A198-4BAB094E0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26320" y="7782560"/>
          <a:ext cx="7201524" cy="26443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721360</xdr:colOff>
      <xdr:row>10</xdr:row>
      <xdr:rowOff>71120</xdr:rowOff>
    </xdr:from>
    <xdr:to>
      <xdr:col>18</xdr:col>
      <xdr:colOff>455118</xdr:colOff>
      <xdr:row>38</xdr:row>
      <xdr:rowOff>43673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DB980A0-9072-4E6F-84B1-DAE31A2ED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66400" y="1828800"/>
          <a:ext cx="5281118" cy="5692633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41</xdr:row>
      <xdr:rowOff>0</xdr:rowOff>
    </xdr:from>
    <xdr:to>
      <xdr:col>21</xdr:col>
      <xdr:colOff>69204</xdr:colOff>
      <xdr:row>56</xdr:row>
      <xdr:rowOff>53569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5C2721BA-1619-40D8-8924-A9C8CACCA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37520" y="7995920"/>
          <a:ext cx="7201524" cy="26443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91440</xdr:colOff>
      <xdr:row>11</xdr:row>
      <xdr:rowOff>50800</xdr:rowOff>
    </xdr:from>
    <xdr:to>
      <xdr:col>18</xdr:col>
      <xdr:colOff>617678</xdr:colOff>
      <xdr:row>38</xdr:row>
      <xdr:rowOff>63993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47414D2-9808-43D9-A097-6C2760B0D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68560" y="1950720"/>
          <a:ext cx="5281118" cy="5692633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40</xdr:row>
      <xdr:rowOff>0</xdr:rowOff>
    </xdr:from>
    <xdr:to>
      <xdr:col>21</xdr:col>
      <xdr:colOff>69204</xdr:colOff>
      <xdr:row>55</xdr:row>
      <xdr:rowOff>53569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C99A3853-66F4-4F9F-98C3-A5806015E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77120" y="7924800"/>
          <a:ext cx="7201524" cy="26443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731520</xdr:colOff>
      <xdr:row>10</xdr:row>
      <xdr:rowOff>50800</xdr:rowOff>
    </xdr:from>
    <xdr:to>
      <xdr:col>18</xdr:col>
      <xdr:colOff>465278</xdr:colOff>
      <xdr:row>37</xdr:row>
      <xdr:rowOff>84313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AF5611A-1636-4175-95CE-F5C1BAA65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66400" y="1960880"/>
          <a:ext cx="5281118" cy="5692633"/>
        </a:xfrm>
        <a:prstGeom prst="rect">
          <a:avLst/>
        </a:prstGeom>
      </xdr:spPr>
    </xdr:pic>
    <xdr:clientData/>
  </xdr:twoCellAnchor>
  <xdr:twoCellAnchor editAs="oneCell">
    <xdr:from>
      <xdr:col>11</xdr:col>
      <xdr:colOff>762000</xdr:colOff>
      <xdr:row>40</xdr:row>
      <xdr:rowOff>0</xdr:rowOff>
    </xdr:from>
    <xdr:to>
      <xdr:col>21</xdr:col>
      <xdr:colOff>38724</xdr:colOff>
      <xdr:row>55</xdr:row>
      <xdr:rowOff>53569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28F6DF2-C326-4811-BED1-5A4AD07BD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96880" y="8087360"/>
          <a:ext cx="7201524" cy="264436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38</xdr:row>
      <xdr:rowOff>0</xdr:rowOff>
    </xdr:from>
    <xdr:to>
      <xdr:col>18</xdr:col>
      <xdr:colOff>9525</xdr:colOff>
      <xdr:row>38</xdr:row>
      <xdr:rowOff>9525</xdr:rowOff>
    </xdr:to>
    <xdr:pic>
      <xdr:nvPicPr>
        <xdr:cNvPr id="2" name="Grafik 1" descr="https://d.adroll.com/cm/r/ou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44700" y="7362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19050</xdr:colOff>
      <xdr:row>38</xdr:row>
      <xdr:rowOff>0</xdr:rowOff>
    </xdr:from>
    <xdr:to>
      <xdr:col>18</xdr:col>
      <xdr:colOff>28575</xdr:colOff>
      <xdr:row>38</xdr:row>
      <xdr:rowOff>9525</xdr:rowOff>
    </xdr:to>
    <xdr:pic>
      <xdr:nvPicPr>
        <xdr:cNvPr id="3" name="Grafik 2" descr="https://d.adroll.com/cm/b/out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0" y="7362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38100</xdr:colOff>
      <xdr:row>38</xdr:row>
      <xdr:rowOff>0</xdr:rowOff>
    </xdr:from>
    <xdr:to>
      <xdr:col>18</xdr:col>
      <xdr:colOff>47625</xdr:colOff>
      <xdr:row>38</xdr:row>
      <xdr:rowOff>9525</xdr:rowOff>
    </xdr:to>
    <xdr:pic>
      <xdr:nvPicPr>
        <xdr:cNvPr id="4" name="Grafik 3" descr="https://d.adroll.com/cm/x/out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82800" y="7362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57150</xdr:colOff>
      <xdr:row>38</xdr:row>
      <xdr:rowOff>0</xdr:rowOff>
    </xdr:from>
    <xdr:to>
      <xdr:col>18</xdr:col>
      <xdr:colOff>66675</xdr:colOff>
      <xdr:row>38</xdr:row>
      <xdr:rowOff>9525</xdr:rowOff>
    </xdr:to>
    <xdr:pic>
      <xdr:nvPicPr>
        <xdr:cNvPr id="5" name="Grafik 4" descr="https://d.adroll.com/cm/l/out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01850" y="7362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38</xdr:row>
      <xdr:rowOff>0</xdr:rowOff>
    </xdr:from>
    <xdr:to>
      <xdr:col>18</xdr:col>
      <xdr:colOff>85725</xdr:colOff>
      <xdr:row>38</xdr:row>
      <xdr:rowOff>9525</xdr:rowOff>
    </xdr:to>
    <xdr:pic>
      <xdr:nvPicPr>
        <xdr:cNvPr id="6" name="Grafik 5" descr="https://d.adroll.com/cm/o/out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20900" y="7362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95250</xdr:colOff>
      <xdr:row>38</xdr:row>
      <xdr:rowOff>0</xdr:rowOff>
    </xdr:from>
    <xdr:to>
      <xdr:col>18</xdr:col>
      <xdr:colOff>104775</xdr:colOff>
      <xdr:row>38</xdr:row>
      <xdr:rowOff>9525</xdr:rowOff>
    </xdr:to>
    <xdr:pic>
      <xdr:nvPicPr>
        <xdr:cNvPr id="7" name="Grafik 6" descr="https://d.adroll.com/cm/g/out?google_nid=adroll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39950" y="7362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885825</xdr:colOff>
      <xdr:row>6</xdr:row>
      <xdr:rowOff>28575</xdr:rowOff>
    </xdr:from>
    <xdr:to>
      <xdr:col>24</xdr:col>
      <xdr:colOff>709474</xdr:colOff>
      <xdr:row>26</xdr:row>
      <xdr:rowOff>149038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467600" y="1066800"/>
          <a:ext cx="6843575" cy="3590925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26</xdr:row>
      <xdr:rowOff>133350</xdr:rowOff>
    </xdr:from>
    <xdr:to>
      <xdr:col>24</xdr:col>
      <xdr:colOff>704849</xdr:colOff>
      <xdr:row>35</xdr:row>
      <xdr:rowOff>145540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467600" y="4295775"/>
          <a:ext cx="6800849" cy="1593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wf.ac.at/de/forschungsfoerderung/personalkostensaetze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fwf.ac.at/de/forschungsfoerderung/personalkostensaetze/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57"/>
  <sheetViews>
    <sheetView tabSelected="1" zoomScale="75" zoomScaleNormal="75" workbookViewId="0">
      <selection activeCell="B6" sqref="B6"/>
    </sheetView>
  </sheetViews>
  <sheetFormatPr baseColWidth="10" defaultRowHeight="13.2" x14ac:dyDescent="0.25"/>
  <cols>
    <col min="1" max="1" width="17.33203125" customWidth="1"/>
    <col min="2" max="2" width="17.5546875" customWidth="1"/>
    <col min="3" max="3" width="13.5546875" customWidth="1"/>
    <col min="4" max="4" width="13.44140625" customWidth="1"/>
    <col min="5" max="5" width="11.88671875" customWidth="1"/>
    <col min="6" max="7" width="11.5546875" bestFit="1" customWidth="1"/>
    <col min="8" max="8" width="15.33203125" customWidth="1"/>
    <col min="10" max="10" width="6.6640625" customWidth="1"/>
    <col min="11" max="11" width="12" bestFit="1" customWidth="1"/>
    <col min="12" max="12" width="2" customWidth="1"/>
    <col min="20" max="20" width="6.88671875" bestFit="1" customWidth="1"/>
  </cols>
  <sheetData>
    <row r="1" spans="1:25" x14ac:dyDescent="0.25">
      <c r="A1" s="4" t="s">
        <v>16</v>
      </c>
      <c r="B1" s="3" t="s">
        <v>4</v>
      </c>
      <c r="C1" s="3" t="s">
        <v>0</v>
      </c>
      <c r="D1" s="10" t="s">
        <v>19</v>
      </c>
      <c r="E1" s="3" t="s">
        <v>17</v>
      </c>
      <c r="F1" s="1"/>
      <c r="G1" s="1"/>
    </row>
    <row r="2" spans="1:25" x14ac:dyDescent="0.25">
      <c r="A2" s="2"/>
      <c r="B2" s="117">
        <v>0.25385000000000002</v>
      </c>
      <c r="C2" s="117">
        <v>0.24415000000000001</v>
      </c>
      <c r="D2" s="118">
        <v>3.075E-2</v>
      </c>
      <c r="E2" s="119">
        <v>14</v>
      </c>
      <c r="F2" s="1"/>
      <c r="G2" s="1"/>
    </row>
    <row r="3" spans="1:25" x14ac:dyDescent="0.25">
      <c r="A3" s="2"/>
      <c r="B3" s="58" t="s">
        <v>23</v>
      </c>
      <c r="C3" s="1"/>
      <c r="D3" s="1"/>
      <c r="E3" s="1"/>
      <c r="F3" s="1"/>
      <c r="G3" s="1"/>
    </row>
    <row r="4" spans="1:25" ht="14.4" x14ac:dyDescent="0.3">
      <c r="A4" s="2"/>
      <c r="B4" s="58"/>
      <c r="C4" s="1"/>
      <c r="D4" s="1"/>
      <c r="E4" s="1"/>
      <c r="F4" s="1"/>
      <c r="G4" s="1"/>
      <c r="M4" s="113"/>
    </row>
    <row r="5" spans="1:25" ht="13.8" thickBot="1" x14ac:dyDescent="0.3">
      <c r="A5" s="53" t="s">
        <v>8</v>
      </c>
      <c r="B5" s="110"/>
      <c r="C5" s="61" t="s">
        <v>21</v>
      </c>
      <c r="D5" s="68" t="s">
        <v>29</v>
      </c>
      <c r="E5" s="1"/>
      <c r="F5" s="1"/>
      <c r="G5" s="1"/>
      <c r="H5" s="65"/>
      <c r="I5" s="65"/>
      <c r="M5" t="s">
        <v>48</v>
      </c>
      <c r="N5" t="s">
        <v>41</v>
      </c>
      <c r="O5" s="3">
        <v>3277.3</v>
      </c>
      <c r="Q5" s="67"/>
    </row>
    <row r="6" spans="1:25" ht="13.8" thickBot="1" x14ac:dyDescent="0.3">
      <c r="A6" s="109" t="s">
        <v>30</v>
      </c>
      <c r="B6" s="192">
        <v>4351.8999999999996</v>
      </c>
      <c r="C6" s="209">
        <f>D6/40</f>
        <v>1</v>
      </c>
      <c r="D6" s="210">
        <v>40</v>
      </c>
      <c r="E6" s="1"/>
      <c r="M6" t="s">
        <v>45</v>
      </c>
      <c r="N6" t="s">
        <v>44</v>
      </c>
      <c r="O6" s="3">
        <v>3885.2</v>
      </c>
      <c r="Q6" s="67"/>
    </row>
    <row r="7" spans="1:25" ht="15" thickBot="1" x14ac:dyDescent="0.35">
      <c r="A7" s="109" t="s">
        <v>14</v>
      </c>
      <c r="B7" s="193"/>
      <c r="C7" s="209"/>
      <c r="D7" s="211"/>
      <c r="E7" s="1"/>
      <c r="H7" s="190"/>
      <c r="I7" s="190"/>
      <c r="J7" s="191"/>
      <c r="M7" t="s">
        <v>46</v>
      </c>
      <c r="N7" t="s">
        <v>42</v>
      </c>
      <c r="O7" s="3">
        <v>4351.8999999999996</v>
      </c>
      <c r="Q7" s="67"/>
      <c r="Y7" s="115"/>
    </row>
    <row r="8" spans="1:25" x14ac:dyDescent="0.25">
      <c r="A8" s="4" t="s">
        <v>28</v>
      </c>
      <c r="B8" s="11">
        <f>ROUND((B6*C6),2)+ROUND((B7*C6),2)</f>
        <v>4351.8999999999996</v>
      </c>
      <c r="C8" s="1"/>
      <c r="D8" s="1"/>
      <c r="E8" s="1"/>
      <c r="F8" s="1"/>
      <c r="G8" s="1"/>
      <c r="J8" s="67"/>
      <c r="K8" s="66"/>
      <c r="M8" t="s">
        <v>47</v>
      </c>
      <c r="N8" t="s">
        <v>43</v>
      </c>
      <c r="O8" s="3">
        <v>4808.7</v>
      </c>
      <c r="Q8" s="67"/>
      <c r="X8" s="71"/>
      <c r="Y8" s="116"/>
    </row>
    <row r="9" spans="1:25" x14ac:dyDescent="0.25">
      <c r="A9" s="2"/>
      <c r="B9" s="1"/>
      <c r="C9" s="1"/>
      <c r="D9" s="1"/>
      <c r="E9" s="1"/>
      <c r="F9" s="1"/>
      <c r="G9" s="1"/>
      <c r="L9" s="17"/>
      <c r="M9" s="17" t="s">
        <v>71</v>
      </c>
      <c r="N9" s="17" t="s">
        <v>72</v>
      </c>
      <c r="O9" s="3">
        <v>5054.3999999999996</v>
      </c>
      <c r="Q9" s="67"/>
    </row>
    <row r="10" spans="1:25" s="17" customFormat="1" ht="13.8" thickBot="1" x14ac:dyDescent="0.3">
      <c r="A10" s="63"/>
      <c r="B10" s="32"/>
      <c r="C10" s="32"/>
      <c r="D10" s="32"/>
      <c r="E10" s="32"/>
      <c r="F10" s="32"/>
      <c r="G10" s="32"/>
      <c r="H10" s="35"/>
      <c r="I10" s="35"/>
      <c r="J10" s="35"/>
      <c r="K10" s="35"/>
      <c r="W10"/>
      <c r="X10"/>
      <c r="Y10" s="114"/>
    </row>
    <row r="11" spans="1:25" s="17" customFormat="1" x14ac:dyDescent="0.25">
      <c r="A11" s="12"/>
      <c r="B11" s="52" t="s">
        <v>18</v>
      </c>
      <c r="C11" s="13" t="s">
        <v>7</v>
      </c>
      <c r="D11" s="13"/>
      <c r="E11" s="13"/>
      <c r="F11" s="13"/>
      <c r="G11" s="13"/>
      <c r="H11" s="14"/>
      <c r="I11" s="14"/>
      <c r="J11" s="14"/>
      <c r="K11" s="78"/>
      <c r="W11"/>
      <c r="X11"/>
      <c r="Y11"/>
    </row>
    <row r="12" spans="1:25" s="17" customFormat="1" x14ac:dyDescent="0.25">
      <c r="A12" s="15" t="s">
        <v>8</v>
      </c>
      <c r="B12" s="18">
        <f>B6*C6</f>
        <v>4351.8999999999996</v>
      </c>
      <c r="C12" s="16">
        <f>B12*D2</f>
        <v>133.82092499999999</v>
      </c>
      <c r="D12" s="16"/>
      <c r="E12" s="16"/>
      <c r="F12" s="16"/>
      <c r="G12" s="16"/>
      <c r="K12" s="79"/>
      <c r="U12" s="114"/>
      <c r="V12"/>
      <c r="W12"/>
      <c r="X12"/>
      <c r="Y12"/>
    </row>
    <row r="13" spans="1:25" s="25" customFormat="1" ht="24" thickBot="1" x14ac:dyDescent="0.3">
      <c r="A13" s="57" t="s">
        <v>22</v>
      </c>
      <c r="B13" s="54">
        <f>B12*J18</f>
        <v>60926.599999999991</v>
      </c>
      <c r="C13" s="20">
        <f>C12*J18</f>
        <v>1873.4929499999998</v>
      </c>
      <c r="D13" s="20"/>
      <c r="E13" s="20"/>
      <c r="F13" s="20"/>
      <c r="G13" s="20"/>
      <c r="K13" s="80"/>
      <c r="V13" s="114"/>
      <c r="W13"/>
      <c r="X13"/>
      <c r="Y13"/>
    </row>
    <row r="14" spans="1:25" s="25" customFormat="1" ht="25.5" customHeight="1" thickBot="1" x14ac:dyDescent="0.3">
      <c r="A14" s="19"/>
      <c r="B14" s="20" t="s">
        <v>3</v>
      </c>
      <c r="C14" s="20" t="s">
        <v>1</v>
      </c>
      <c r="D14" s="20" t="s">
        <v>2</v>
      </c>
      <c r="E14" s="21" t="s">
        <v>24</v>
      </c>
      <c r="F14" s="20"/>
      <c r="G14" s="22" t="s">
        <v>6</v>
      </c>
      <c r="H14" s="23" t="s">
        <v>10</v>
      </c>
      <c r="I14" s="24"/>
      <c r="J14" s="72" t="s">
        <v>9</v>
      </c>
      <c r="K14" s="69"/>
      <c r="V14" s="114"/>
      <c r="W14"/>
      <c r="X14"/>
      <c r="Y14"/>
    </row>
    <row r="15" spans="1:25" s="17" customFormat="1" ht="13.8" thickBot="1" x14ac:dyDescent="0.3">
      <c r="A15" s="26" t="s">
        <v>5</v>
      </c>
      <c r="B15" s="27">
        <f>B12</f>
        <v>4351.8999999999996</v>
      </c>
      <c r="C15" s="16">
        <f>B15*$B$2</f>
        <v>1104.7298149999999</v>
      </c>
      <c r="D15" s="16">
        <f>SUM(B15:C15)</f>
        <v>5456.6298149999993</v>
      </c>
      <c r="E15" s="16">
        <v>10</v>
      </c>
      <c r="F15" s="28">
        <f>D15+E15</f>
        <v>5466.6298149999993</v>
      </c>
      <c r="G15" s="16"/>
      <c r="H15" s="29"/>
      <c r="K15" s="79"/>
      <c r="V15" s="114"/>
      <c r="W15"/>
      <c r="X15"/>
      <c r="Y15"/>
    </row>
    <row r="16" spans="1:25" s="17" customFormat="1" ht="13.8" thickBot="1" x14ac:dyDescent="0.3">
      <c r="A16" s="30" t="s">
        <v>0</v>
      </c>
      <c r="B16" s="16">
        <f>B15/12*2</f>
        <v>725.31666666666661</v>
      </c>
      <c r="C16" s="16">
        <f>B16*$C$2</f>
        <v>177.08606416666666</v>
      </c>
      <c r="D16" s="16">
        <f>SUM(B16:C16)</f>
        <v>902.40273083333329</v>
      </c>
      <c r="E16" s="16"/>
      <c r="F16" s="16">
        <f>D16</f>
        <v>902.40273083333329</v>
      </c>
      <c r="G16" s="16">
        <f>F15+F16</f>
        <v>6369.0325458333327</v>
      </c>
      <c r="H16" s="18">
        <f>G16*J16</f>
        <v>76428.390549999996</v>
      </c>
      <c r="J16" s="194">
        <v>12</v>
      </c>
      <c r="K16" s="81">
        <f>14/12</f>
        <v>1.1666666666666667</v>
      </c>
      <c r="M16"/>
      <c r="N16"/>
      <c r="O16" s="114"/>
    </row>
    <row r="17" spans="1:42" s="17" customFormat="1" x14ac:dyDescent="0.25">
      <c r="A17" s="30"/>
      <c r="B17" s="16"/>
      <c r="C17" s="16"/>
      <c r="D17" s="16"/>
      <c r="E17" s="16"/>
      <c r="F17" s="16"/>
      <c r="G17" s="16"/>
      <c r="H17" s="18">
        <f>E2*J16</f>
        <v>168</v>
      </c>
      <c r="I17" s="17" t="s">
        <v>16</v>
      </c>
      <c r="K17" s="79"/>
    </row>
    <row r="18" spans="1:42" s="17" customFormat="1" ht="15" customHeight="1" x14ac:dyDescent="0.25">
      <c r="A18" s="30"/>
      <c r="B18" s="16"/>
      <c r="C18" s="16"/>
      <c r="D18" s="16"/>
      <c r="E18" s="16"/>
      <c r="F18" s="16"/>
      <c r="G18" s="16"/>
      <c r="H18" s="85">
        <f>C12*J18</f>
        <v>1873.4929499999998</v>
      </c>
      <c r="I18" s="89" t="s">
        <v>7</v>
      </c>
      <c r="J18" s="86">
        <f>J16*K16</f>
        <v>14</v>
      </c>
      <c r="K18" s="90"/>
    </row>
    <row r="19" spans="1:42" s="17" customFormat="1" ht="13.8" thickBot="1" x14ac:dyDescent="0.3">
      <c r="A19" s="31"/>
      <c r="B19" s="32"/>
      <c r="C19" s="32"/>
      <c r="D19" s="32"/>
      <c r="E19" s="32"/>
      <c r="F19" s="32"/>
      <c r="G19" s="32"/>
      <c r="H19" s="33">
        <f>SUM(H16:H18)</f>
        <v>78469.883499999996</v>
      </c>
      <c r="I19" s="34" t="s">
        <v>12</v>
      </c>
      <c r="J19" s="35"/>
      <c r="K19" s="82"/>
    </row>
    <row r="20" spans="1:42" s="17" customFormat="1" ht="13.8" thickBot="1" x14ac:dyDescent="0.3">
      <c r="A20" s="36"/>
      <c r="B20" s="16"/>
      <c r="C20" s="16"/>
      <c r="D20" s="16"/>
      <c r="E20" s="16"/>
      <c r="F20" s="16"/>
      <c r="G20" s="16"/>
      <c r="H20" s="37"/>
      <c r="I20" s="38"/>
    </row>
    <row r="21" spans="1:42" s="14" customFormat="1" x14ac:dyDescent="0.25">
      <c r="A21" s="12"/>
      <c r="B21" s="52" t="s">
        <v>14</v>
      </c>
      <c r="C21" s="13"/>
      <c r="D21" s="13"/>
      <c r="E21" s="13"/>
      <c r="F21" s="13"/>
      <c r="G21" s="13"/>
      <c r="K21" s="78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</row>
    <row r="22" spans="1:42" s="17" customFormat="1" x14ac:dyDescent="0.25">
      <c r="A22" s="15" t="s">
        <v>8</v>
      </c>
      <c r="B22" s="18">
        <f>B7*C6</f>
        <v>0</v>
      </c>
      <c r="C22" s="16"/>
      <c r="D22" s="16"/>
      <c r="E22" s="16"/>
      <c r="F22" s="16"/>
      <c r="G22" s="16"/>
      <c r="K22" s="79"/>
    </row>
    <row r="23" spans="1:42" s="56" customFormat="1" ht="23.4" x14ac:dyDescent="0.25">
      <c r="A23" s="57" t="s">
        <v>22</v>
      </c>
      <c r="B23" s="54">
        <f>B22*J18</f>
        <v>0</v>
      </c>
      <c r="C23" s="55"/>
      <c r="D23" s="55"/>
      <c r="E23" s="55"/>
      <c r="F23" s="55"/>
      <c r="G23" s="55"/>
      <c r="K23" s="83"/>
    </row>
    <row r="24" spans="1:42" s="25" customFormat="1" ht="24" customHeight="1" x14ac:dyDescent="0.25">
      <c r="A24" s="19"/>
      <c r="B24" s="20" t="s">
        <v>3</v>
      </c>
      <c r="C24" s="20" t="s">
        <v>1</v>
      </c>
      <c r="D24" s="20" t="s">
        <v>2</v>
      </c>
      <c r="E24" s="59" t="s">
        <v>25</v>
      </c>
      <c r="F24" s="20"/>
      <c r="G24" s="22" t="s">
        <v>6</v>
      </c>
      <c r="H24" s="23" t="s">
        <v>10</v>
      </c>
      <c r="J24" s="25" t="s">
        <v>9</v>
      </c>
      <c r="K24" s="80"/>
    </row>
    <row r="25" spans="1:42" s="17" customFormat="1" x14ac:dyDescent="0.25">
      <c r="A25" s="41" t="s">
        <v>5</v>
      </c>
      <c r="B25" s="27">
        <f>B22</f>
        <v>0</v>
      </c>
      <c r="C25" s="16">
        <f>B25*$B$2</f>
        <v>0</v>
      </c>
      <c r="D25" s="16">
        <f>SUM(B25:C25)</f>
        <v>0</v>
      </c>
      <c r="E25" s="42">
        <v>0</v>
      </c>
      <c r="F25" s="29">
        <f>D25+E25</f>
        <v>0</v>
      </c>
      <c r="G25" s="16"/>
      <c r="H25" s="39"/>
      <c r="K25" s="79"/>
    </row>
    <row r="26" spans="1:42" s="17" customFormat="1" x14ac:dyDescent="0.25">
      <c r="A26" s="30" t="s">
        <v>0</v>
      </c>
      <c r="B26" s="16">
        <f>B25/12*2</f>
        <v>0</v>
      </c>
      <c r="C26" s="16">
        <f>B26*$C$2</f>
        <v>0</v>
      </c>
      <c r="D26" s="16">
        <f>SUM(B26:C26)</f>
        <v>0</v>
      </c>
      <c r="E26" s="16"/>
      <c r="F26" s="16">
        <f>D26</f>
        <v>0</v>
      </c>
      <c r="G26" s="16">
        <f>F25+F26</f>
        <v>0</v>
      </c>
      <c r="H26" s="37">
        <f>G26*J26</f>
        <v>0</v>
      </c>
      <c r="I26" s="38" t="s">
        <v>13</v>
      </c>
      <c r="J26" s="43">
        <f>J16</f>
        <v>12</v>
      </c>
      <c r="K26" s="81"/>
    </row>
    <row r="27" spans="1:42" s="17" customFormat="1" ht="13.8" thickBot="1" x14ac:dyDescent="0.3">
      <c r="A27" s="31"/>
      <c r="B27" s="32"/>
      <c r="C27" s="32"/>
      <c r="D27" s="32"/>
      <c r="E27" s="32"/>
      <c r="F27" s="32"/>
      <c r="G27" s="32"/>
      <c r="H27" s="49"/>
      <c r="I27" s="50"/>
      <c r="J27" s="51">
        <f>J18</f>
        <v>14</v>
      </c>
      <c r="K27" s="82"/>
    </row>
    <row r="28" spans="1:42" s="17" customFormat="1" ht="13.8" thickBot="1" x14ac:dyDescent="0.3">
      <c r="A28" s="45"/>
      <c r="B28" s="48"/>
      <c r="C28" s="48"/>
      <c r="D28" s="48"/>
      <c r="E28" s="48"/>
      <c r="F28" s="48"/>
      <c r="G28" s="48"/>
      <c r="H28" s="196"/>
      <c r="I28" s="48"/>
      <c r="J28" s="48"/>
      <c r="K28" s="74"/>
    </row>
    <row r="29" spans="1:42" s="17" customFormat="1" ht="17.25" customHeight="1" thickBot="1" x14ac:dyDescent="0.3">
      <c r="A29" s="45"/>
      <c r="B29" s="46">
        <f>B13+B23</f>
        <v>60926.599999999991</v>
      </c>
      <c r="C29" s="47" t="s">
        <v>20</v>
      </c>
      <c r="D29" s="48"/>
      <c r="E29" s="48"/>
      <c r="F29" s="48"/>
      <c r="G29" s="74"/>
      <c r="H29" s="105">
        <f>H19+H26+H28</f>
        <v>78469.883499999996</v>
      </c>
      <c r="I29" s="216" t="s">
        <v>32</v>
      </c>
      <c r="J29" s="216"/>
      <c r="K29" s="217"/>
    </row>
    <row r="30" spans="1:42" x14ac:dyDescent="0.25"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</row>
    <row r="31" spans="1:42" x14ac:dyDescent="0.25">
      <c r="A31" t="s">
        <v>34</v>
      </c>
      <c r="D31" s="70" t="s">
        <v>33</v>
      </c>
      <c r="L31" s="17"/>
      <c r="M31" s="17"/>
      <c r="N31" s="17"/>
      <c r="O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</row>
    <row r="32" spans="1:42" x14ac:dyDescent="0.25">
      <c r="L32" s="17"/>
      <c r="M32" s="17"/>
      <c r="N32" s="17"/>
      <c r="O32" s="17"/>
    </row>
    <row r="33" spans="1:11" x14ac:dyDescent="0.25">
      <c r="A33" s="71" t="s">
        <v>35</v>
      </c>
      <c r="C33" s="70" t="s">
        <v>36</v>
      </c>
    </row>
    <row r="34" spans="1:11" ht="13.8" thickBot="1" x14ac:dyDescent="0.3"/>
    <row r="35" spans="1:11" ht="13.8" thickBot="1" x14ac:dyDescent="0.3">
      <c r="A35" s="92"/>
      <c r="B35" s="93"/>
      <c r="C35" s="94"/>
      <c r="D35" s="94"/>
      <c r="E35" s="94"/>
      <c r="F35" s="14"/>
      <c r="G35" s="14"/>
      <c r="H35" s="14"/>
      <c r="I35" s="14"/>
      <c r="J35" s="14"/>
      <c r="K35" s="78"/>
    </row>
    <row r="36" spans="1:11" ht="13.8" thickBot="1" x14ac:dyDescent="0.3">
      <c r="A36" s="96" t="s">
        <v>37</v>
      </c>
      <c r="B36" s="97"/>
      <c r="C36" s="98"/>
      <c r="D36" s="17"/>
      <c r="E36" s="99" t="s">
        <v>38</v>
      </c>
      <c r="F36" s="195"/>
      <c r="G36" s="17"/>
      <c r="H36" s="103">
        <f>((F36*A37)+F36)*F37</f>
        <v>0</v>
      </c>
      <c r="I36" s="106" t="s">
        <v>39</v>
      </c>
      <c r="J36" s="75"/>
      <c r="K36" s="76"/>
    </row>
    <row r="37" spans="1:11" ht="13.5" customHeight="1" thickBot="1" x14ac:dyDescent="0.3">
      <c r="A37" s="120">
        <v>3.9E-2</v>
      </c>
      <c r="B37" s="97"/>
      <c r="C37" s="98"/>
      <c r="D37" s="214" t="s">
        <v>9</v>
      </c>
      <c r="E37" s="215"/>
      <c r="F37" s="195"/>
      <c r="G37" s="17"/>
      <c r="H37" s="100"/>
      <c r="I37" s="101"/>
      <c r="J37" s="101"/>
      <c r="K37" s="79"/>
    </row>
    <row r="38" spans="1:11" ht="33" customHeight="1" thickBot="1" x14ac:dyDescent="0.3">
      <c r="A38" s="95"/>
      <c r="B38" s="35"/>
      <c r="C38" s="35"/>
      <c r="D38" s="35"/>
      <c r="E38" s="35"/>
      <c r="F38" s="35"/>
      <c r="G38" s="35"/>
      <c r="H38" s="104">
        <f>H29+H36</f>
        <v>78469.883499999996</v>
      </c>
      <c r="I38" s="212" t="s">
        <v>40</v>
      </c>
      <c r="J38" s="212"/>
      <c r="K38" s="213"/>
    </row>
    <row r="57" spans="13:13" x14ac:dyDescent="0.25">
      <c r="M57" t="s">
        <v>83</v>
      </c>
    </row>
  </sheetData>
  <sheetProtection algorithmName="SHA-512" hashValue="JOKRJldeujX94mAwA/9WjQjF7cqqLAt79PTFZ39E4HXnkOgoobpks+gGrwDqSutvV0fDFGJHLlE8q9vt4gXQUw==" saltValue="aEJiP9/VRUYTAD1r8h+nsQ==" spinCount="100000" sheet="1" objects="1" scenarios="1"/>
  <protectedRanges>
    <protectedRange sqref="B6:B7 D6 J16 H28 F36:F37" name="Bereich1"/>
  </protectedRanges>
  <mergeCells count="5">
    <mergeCell ref="C6:C7"/>
    <mergeCell ref="D6:D7"/>
    <mergeCell ref="I38:K38"/>
    <mergeCell ref="D37:E37"/>
    <mergeCell ref="I29:K29"/>
  </mergeCells>
  <hyperlinks>
    <hyperlink ref="C33" r:id="rId1" xr:uid="{00000000-0004-0000-0000-000000000000}"/>
  </hyperlinks>
  <pageMargins left="0.7" right="0.7" top="0.90052083333333333" bottom="0.78740157499999996" header="0.3" footer="0.3"/>
  <pageSetup paperSize="9" scale="86" orientation="landscape" r:id="rId2"/>
  <headerFooter>
    <oddHeader>&amp;L&amp;9&amp;D&amp;C&amp;9Berechnungshilfe für § 26-Projekte&amp;Rgültig ab 01.02.2023</oddHeader>
    <oddFooter>&amp;C&amp;8Seite &amp;P von &amp;N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8"/>
  <sheetViews>
    <sheetView zoomScale="75" zoomScaleNormal="75" workbookViewId="0">
      <selection activeCell="B6" sqref="B6"/>
    </sheetView>
  </sheetViews>
  <sheetFormatPr baseColWidth="10" defaultRowHeight="13.2" x14ac:dyDescent="0.25"/>
  <cols>
    <col min="1" max="1" width="16.5546875" customWidth="1"/>
    <col min="2" max="2" width="16.88671875" customWidth="1"/>
    <col min="3" max="3" width="14.44140625" customWidth="1"/>
    <col min="4" max="4" width="13.5546875" customWidth="1"/>
    <col min="5" max="5" width="12.6640625" customWidth="1"/>
    <col min="6" max="6" width="9.6640625" customWidth="1"/>
    <col min="7" max="7" width="12.109375" customWidth="1"/>
    <col min="8" max="8" width="15.33203125" customWidth="1"/>
    <col min="9" max="9" width="12.88671875" customWidth="1"/>
    <col min="10" max="10" width="7.6640625" customWidth="1"/>
    <col min="11" max="11" width="11.44140625" customWidth="1"/>
  </cols>
  <sheetData>
    <row r="1" spans="1:19" ht="16.5" customHeight="1" x14ac:dyDescent="0.25">
      <c r="A1" s="9" t="s">
        <v>15</v>
      </c>
      <c r="B1" s="3" t="s">
        <v>4</v>
      </c>
      <c r="C1" s="3" t="s">
        <v>0</v>
      </c>
      <c r="D1" s="4" t="s">
        <v>7</v>
      </c>
      <c r="E1" s="1"/>
      <c r="F1" s="1"/>
      <c r="G1" s="1"/>
    </row>
    <row r="2" spans="1:19" x14ac:dyDescent="0.25">
      <c r="A2" s="2"/>
      <c r="B2" s="117">
        <v>0.25385000000000002</v>
      </c>
      <c r="C2" s="117">
        <v>0.24415000000000001</v>
      </c>
      <c r="D2" s="118">
        <v>3.075E-2</v>
      </c>
      <c r="E2" s="1"/>
      <c r="F2" s="1"/>
      <c r="G2" s="1"/>
    </row>
    <row r="3" spans="1:19" x14ac:dyDescent="0.25">
      <c r="A3" s="2"/>
      <c r="B3" s="58" t="s">
        <v>23</v>
      </c>
      <c r="C3" s="1"/>
      <c r="D3" s="1"/>
      <c r="E3" s="1"/>
      <c r="F3" s="1"/>
      <c r="G3" s="1"/>
    </row>
    <row r="4" spans="1:19" x14ac:dyDescent="0.25">
      <c r="A4" s="2"/>
      <c r="B4" s="1"/>
      <c r="C4" s="1"/>
      <c r="D4" s="1"/>
      <c r="E4" s="1"/>
      <c r="F4" s="1"/>
      <c r="G4" s="1"/>
    </row>
    <row r="5" spans="1:19" ht="13.8" thickBot="1" x14ac:dyDescent="0.3">
      <c r="A5" s="53" t="s">
        <v>8</v>
      </c>
      <c r="B5" s="110"/>
      <c r="C5" s="61" t="s">
        <v>21</v>
      </c>
      <c r="D5" s="68" t="s">
        <v>29</v>
      </c>
      <c r="E5" s="1"/>
      <c r="F5" s="1"/>
      <c r="G5" s="1"/>
      <c r="M5" t="s">
        <v>48</v>
      </c>
      <c r="N5" t="s">
        <v>41</v>
      </c>
      <c r="O5" s="3">
        <v>3277.3</v>
      </c>
      <c r="S5" s="3"/>
    </row>
    <row r="6" spans="1:19" ht="13.8" thickBot="1" x14ac:dyDescent="0.3">
      <c r="A6" s="109" t="s">
        <v>30</v>
      </c>
      <c r="B6" s="192">
        <v>4351.8999999999996</v>
      </c>
      <c r="C6" s="209">
        <f>D6/40</f>
        <v>1</v>
      </c>
      <c r="D6" s="210">
        <v>40</v>
      </c>
      <c r="E6" s="1"/>
      <c r="F6" s="1"/>
      <c r="G6" s="1"/>
      <c r="M6" t="s">
        <v>45</v>
      </c>
      <c r="N6" t="s">
        <v>44</v>
      </c>
      <c r="O6" s="3">
        <v>3885.2</v>
      </c>
      <c r="S6" s="3"/>
    </row>
    <row r="7" spans="1:19" ht="13.8" thickBot="1" x14ac:dyDescent="0.3">
      <c r="A7" s="109" t="s">
        <v>14</v>
      </c>
      <c r="B7" s="193"/>
      <c r="C7" s="218"/>
      <c r="D7" s="211"/>
      <c r="E7" s="1"/>
      <c r="F7" s="1"/>
      <c r="G7" s="1"/>
      <c r="M7" t="s">
        <v>46</v>
      </c>
      <c r="N7" t="s">
        <v>42</v>
      </c>
      <c r="O7" s="3">
        <v>4351.8999999999996</v>
      </c>
      <c r="S7" s="3"/>
    </row>
    <row r="8" spans="1:19" x14ac:dyDescent="0.25">
      <c r="A8" s="4" t="s">
        <v>28</v>
      </c>
      <c r="B8" s="11">
        <f>ROUND((B6*C6),2)+ROUND((B7*C6),2)</f>
        <v>4351.8999999999996</v>
      </c>
      <c r="C8" s="1"/>
      <c r="D8" s="1"/>
      <c r="E8" s="1"/>
      <c r="F8" s="1"/>
      <c r="G8" s="1"/>
      <c r="M8" t="s">
        <v>47</v>
      </c>
      <c r="N8" t="s">
        <v>43</v>
      </c>
      <c r="O8" s="3">
        <v>4808.7</v>
      </c>
      <c r="S8" s="3"/>
    </row>
    <row r="9" spans="1:19" x14ac:dyDescent="0.25">
      <c r="A9" s="2"/>
      <c r="B9" s="1"/>
      <c r="C9" s="1"/>
      <c r="D9" s="1"/>
      <c r="E9" s="1"/>
      <c r="F9" s="1"/>
      <c r="G9" s="1"/>
      <c r="M9" s="17" t="s">
        <v>71</v>
      </c>
      <c r="N9" s="17" t="s">
        <v>72</v>
      </c>
      <c r="O9" s="3">
        <v>5054.3999999999996</v>
      </c>
      <c r="Q9" s="17"/>
      <c r="R9" s="17"/>
      <c r="S9" s="18"/>
    </row>
    <row r="10" spans="1:19" s="17" customFormat="1" ht="13.8" thickBot="1" x14ac:dyDescent="0.3">
      <c r="A10" s="63"/>
      <c r="B10" s="32"/>
      <c r="C10" s="32"/>
      <c r="D10" s="32"/>
      <c r="E10" s="32"/>
      <c r="F10" s="32"/>
      <c r="G10" s="32"/>
      <c r="H10" s="35"/>
      <c r="I10" s="35"/>
      <c r="J10" s="35"/>
      <c r="K10" s="35"/>
    </row>
    <row r="11" spans="1:19" s="17" customFormat="1" x14ac:dyDescent="0.25">
      <c r="A11" s="12"/>
      <c r="B11" s="52" t="s">
        <v>11</v>
      </c>
      <c r="C11" s="13" t="s">
        <v>7</v>
      </c>
      <c r="D11" s="13"/>
      <c r="E11" s="13"/>
      <c r="F11" s="13"/>
      <c r="G11" s="13"/>
      <c r="H11" s="14"/>
      <c r="I11" s="14"/>
      <c r="J11" s="14"/>
      <c r="K11" s="78"/>
    </row>
    <row r="12" spans="1:19" s="17" customFormat="1" x14ac:dyDescent="0.25">
      <c r="A12" s="15" t="s">
        <v>8</v>
      </c>
      <c r="B12" s="18">
        <f>B6*C6</f>
        <v>4351.8999999999996</v>
      </c>
      <c r="C12" s="16">
        <f>B12*D2</f>
        <v>133.82092499999999</v>
      </c>
      <c r="D12" s="16"/>
      <c r="E12" s="16"/>
      <c r="F12" s="16"/>
      <c r="G12" s="16"/>
      <c r="K12" s="79"/>
    </row>
    <row r="13" spans="1:19" s="56" customFormat="1" ht="24" thickBot="1" x14ac:dyDescent="0.3">
      <c r="A13" s="57" t="s">
        <v>22</v>
      </c>
      <c r="B13" s="54">
        <f>B12*J17</f>
        <v>60926.599999999991</v>
      </c>
      <c r="C13" s="55">
        <f>C12*J17</f>
        <v>1873.4929499999998</v>
      </c>
      <c r="D13" s="55"/>
      <c r="E13" s="55"/>
      <c r="F13" s="55"/>
      <c r="G13" s="55"/>
      <c r="K13" s="83"/>
    </row>
    <row r="14" spans="1:19" s="25" customFormat="1" ht="27" thickBot="1" x14ac:dyDescent="0.3">
      <c r="A14" s="19"/>
      <c r="B14" s="20" t="s">
        <v>3</v>
      </c>
      <c r="C14" s="20" t="s">
        <v>1</v>
      </c>
      <c r="D14" s="20" t="s">
        <v>2</v>
      </c>
      <c r="E14" s="21" t="s">
        <v>25</v>
      </c>
      <c r="F14" s="20"/>
      <c r="G14" s="22" t="s">
        <v>6</v>
      </c>
      <c r="H14" s="23" t="s">
        <v>10</v>
      </c>
      <c r="J14" s="72" t="s">
        <v>9</v>
      </c>
      <c r="K14" s="73"/>
    </row>
    <row r="15" spans="1:19" s="17" customFormat="1" ht="13.8" thickBot="1" x14ac:dyDescent="0.3">
      <c r="A15" s="41" t="s">
        <v>5</v>
      </c>
      <c r="B15" s="27">
        <f>B12</f>
        <v>4351.8999999999996</v>
      </c>
      <c r="C15" s="16">
        <f>B15*$B$2</f>
        <v>1104.7298149999999</v>
      </c>
      <c r="D15" s="16">
        <f>SUM(B15:C15)</f>
        <v>5456.6298149999993</v>
      </c>
      <c r="E15" s="16">
        <v>10</v>
      </c>
      <c r="F15" s="29">
        <f>D15+E15</f>
        <v>5466.6298149999993</v>
      </c>
      <c r="G15" s="16"/>
      <c r="H15" s="39"/>
      <c r="K15" s="79"/>
    </row>
    <row r="16" spans="1:19" s="17" customFormat="1" ht="13.8" thickBot="1" x14ac:dyDescent="0.3">
      <c r="A16" s="30" t="s">
        <v>0</v>
      </c>
      <c r="B16" s="16">
        <f>B15/12*2</f>
        <v>725.31666666666661</v>
      </c>
      <c r="C16" s="16">
        <f>B16*$C$2</f>
        <v>177.08606416666666</v>
      </c>
      <c r="D16" s="16">
        <f>SUM(B16:C16)</f>
        <v>902.40273083333329</v>
      </c>
      <c r="E16" s="16"/>
      <c r="F16" s="16">
        <f>D16</f>
        <v>902.40273083333329</v>
      </c>
      <c r="G16" s="16">
        <f>F15+F16</f>
        <v>6369.0325458333327</v>
      </c>
      <c r="H16" s="18">
        <f>G16*J16</f>
        <v>76428.390549999996</v>
      </c>
      <c r="J16" s="194">
        <v>12</v>
      </c>
      <c r="K16" s="81">
        <f>14/12</f>
        <v>1.1666666666666667</v>
      </c>
    </row>
    <row r="17" spans="1:11" s="17" customFormat="1" x14ac:dyDescent="0.25">
      <c r="A17" s="30"/>
      <c r="B17" s="16"/>
      <c r="C17" s="16"/>
      <c r="D17" s="16"/>
      <c r="E17" s="16"/>
      <c r="F17" s="16"/>
      <c r="G17" s="16"/>
      <c r="H17" s="85">
        <f>C12*J17</f>
        <v>1873.4929499999998</v>
      </c>
      <c r="I17" s="77" t="s">
        <v>7</v>
      </c>
      <c r="J17" s="86">
        <f>J16*K16</f>
        <v>14</v>
      </c>
      <c r="K17" s="87"/>
    </row>
    <row r="18" spans="1:11" s="17" customFormat="1" ht="13.8" thickBot="1" x14ac:dyDescent="0.3">
      <c r="A18" s="31"/>
      <c r="B18" s="32"/>
      <c r="C18" s="32"/>
      <c r="D18" s="32"/>
      <c r="E18" s="32"/>
      <c r="F18" s="32"/>
      <c r="G18" s="32"/>
      <c r="H18" s="33">
        <f>SUM(H16:H17)</f>
        <v>78301.883499999996</v>
      </c>
      <c r="I18" s="34" t="s">
        <v>12</v>
      </c>
      <c r="J18" s="35"/>
      <c r="K18" s="82"/>
    </row>
    <row r="19" spans="1:11" s="17" customFormat="1" ht="13.8" thickBot="1" x14ac:dyDescent="0.3">
      <c r="A19" s="63"/>
      <c r="B19" s="32"/>
      <c r="C19" s="32"/>
      <c r="D19" s="32"/>
      <c r="E19" s="32"/>
      <c r="F19" s="32"/>
      <c r="G19" s="32"/>
      <c r="H19" s="33"/>
      <c r="I19" s="34"/>
      <c r="J19" s="35"/>
      <c r="K19" s="35"/>
    </row>
    <row r="20" spans="1:11" s="17" customFormat="1" x14ac:dyDescent="0.25">
      <c r="A20" s="12"/>
      <c r="B20" s="52" t="s">
        <v>14</v>
      </c>
      <c r="C20" s="13"/>
      <c r="D20" s="13"/>
      <c r="E20" s="13"/>
      <c r="F20" s="13"/>
      <c r="G20" s="13"/>
      <c r="H20" s="14"/>
      <c r="I20" s="14"/>
      <c r="J20" s="14"/>
      <c r="K20" s="78"/>
    </row>
    <row r="21" spans="1:11" s="17" customFormat="1" x14ac:dyDescent="0.25">
      <c r="A21" s="15" t="s">
        <v>8</v>
      </c>
      <c r="B21" s="18">
        <f>B7*C6</f>
        <v>0</v>
      </c>
      <c r="C21" s="16"/>
      <c r="D21" s="16"/>
      <c r="E21" s="16"/>
      <c r="F21" s="16"/>
      <c r="G21" s="16"/>
      <c r="K21" s="79"/>
    </row>
    <row r="22" spans="1:11" s="56" customFormat="1" ht="23.4" x14ac:dyDescent="0.25">
      <c r="A22" s="57" t="s">
        <v>22</v>
      </c>
      <c r="B22" s="54">
        <f>B21*J17</f>
        <v>0</v>
      </c>
      <c r="C22" s="55"/>
      <c r="D22" s="55"/>
      <c r="E22" s="55"/>
      <c r="F22" s="55"/>
      <c r="G22" s="55"/>
      <c r="K22" s="83"/>
    </row>
    <row r="23" spans="1:11" s="25" customFormat="1" ht="26.4" x14ac:dyDescent="0.25">
      <c r="A23" s="19"/>
      <c r="B23" s="20" t="s">
        <v>3</v>
      </c>
      <c r="C23" s="20" t="s">
        <v>1</v>
      </c>
      <c r="D23" s="20" t="s">
        <v>2</v>
      </c>
      <c r="E23" s="40" t="s">
        <v>25</v>
      </c>
      <c r="F23" s="20"/>
      <c r="G23" s="22" t="s">
        <v>6</v>
      </c>
      <c r="H23" s="23" t="s">
        <v>10</v>
      </c>
      <c r="J23" s="25" t="s">
        <v>9</v>
      </c>
      <c r="K23" s="80"/>
    </row>
    <row r="24" spans="1:11" s="17" customFormat="1" x14ac:dyDescent="0.25">
      <c r="A24" s="41" t="s">
        <v>5</v>
      </c>
      <c r="B24" s="27">
        <f>B21</f>
        <v>0</v>
      </c>
      <c r="C24" s="16">
        <f>B24*$B$2</f>
        <v>0</v>
      </c>
      <c r="D24" s="16">
        <f>SUM(B24:C24)</f>
        <v>0</v>
      </c>
      <c r="E24" s="16">
        <v>0</v>
      </c>
      <c r="F24" s="29">
        <f>D24+E24</f>
        <v>0</v>
      </c>
      <c r="G24" s="16"/>
      <c r="H24" s="39"/>
      <c r="K24" s="79"/>
    </row>
    <row r="25" spans="1:11" s="17" customFormat="1" x14ac:dyDescent="0.25">
      <c r="A25" s="30" t="s">
        <v>0</v>
      </c>
      <c r="B25" s="16">
        <f>B24/12*2</f>
        <v>0</v>
      </c>
      <c r="C25" s="16">
        <f>B25*$C$2</f>
        <v>0</v>
      </c>
      <c r="D25" s="16">
        <f>SUM(B25:C25)</f>
        <v>0</v>
      </c>
      <c r="E25" s="16"/>
      <c r="F25" s="16">
        <f>D25</f>
        <v>0</v>
      </c>
      <c r="G25" s="16">
        <f>F24+F25</f>
        <v>0</v>
      </c>
      <c r="H25" s="37">
        <f>G25*J25</f>
        <v>0</v>
      </c>
      <c r="I25" s="38" t="s">
        <v>13</v>
      </c>
      <c r="J25" s="43">
        <f>J16</f>
        <v>12</v>
      </c>
      <c r="K25" s="81"/>
    </row>
    <row r="26" spans="1:11" s="17" customFormat="1" ht="13.8" thickBot="1" x14ac:dyDescent="0.3">
      <c r="A26" s="31"/>
      <c r="B26" s="32"/>
      <c r="C26" s="32"/>
      <c r="D26" s="32"/>
      <c r="E26" s="32"/>
      <c r="F26" s="32"/>
      <c r="G26" s="32"/>
      <c r="H26" s="49"/>
      <c r="I26" s="50"/>
      <c r="J26" s="51">
        <f>J17</f>
        <v>14</v>
      </c>
      <c r="K26" s="82"/>
    </row>
    <row r="27" spans="1:11" s="17" customFormat="1" ht="13.8" thickBot="1" x14ac:dyDescent="0.3">
      <c r="A27" s="84"/>
      <c r="B27" s="35"/>
      <c r="C27" s="35"/>
      <c r="D27" s="35"/>
      <c r="E27" s="35"/>
      <c r="F27" s="35"/>
      <c r="G27" s="35"/>
      <c r="H27" s="64"/>
      <c r="I27" s="35"/>
      <c r="J27" s="35"/>
      <c r="K27" s="82"/>
    </row>
    <row r="28" spans="1:11" s="17" customFormat="1" ht="18" customHeight="1" thickBot="1" x14ac:dyDescent="0.3">
      <c r="A28" s="45"/>
      <c r="B28" s="46">
        <f>B13+B22</f>
        <v>60926.599999999991</v>
      </c>
      <c r="C28" s="47" t="s">
        <v>20</v>
      </c>
      <c r="D28" s="48"/>
      <c r="E28" s="48"/>
      <c r="F28" s="48"/>
      <c r="G28" s="48"/>
      <c r="H28" s="105">
        <f>H18+H25+H27</f>
        <v>78301.883499999996</v>
      </c>
      <c r="I28" s="216" t="s">
        <v>32</v>
      </c>
      <c r="J28" s="216"/>
      <c r="K28" s="217"/>
    </row>
    <row r="29" spans="1:11" x14ac:dyDescent="0.25">
      <c r="G29" s="8"/>
      <c r="H29" s="7"/>
    </row>
    <row r="30" spans="1:11" x14ac:dyDescent="0.25">
      <c r="A30" s="71" t="s">
        <v>31</v>
      </c>
      <c r="D30" s="70" t="s">
        <v>33</v>
      </c>
    </row>
    <row r="31" spans="1:11" ht="13.8" thickBot="1" x14ac:dyDescent="0.3"/>
    <row r="32" spans="1:11" ht="13.8" thickBot="1" x14ac:dyDescent="0.3">
      <c r="A32" s="92"/>
      <c r="B32" s="93"/>
      <c r="C32" s="94"/>
      <c r="D32" s="94"/>
      <c r="E32" s="94"/>
      <c r="F32" s="14"/>
      <c r="G32" s="14"/>
      <c r="H32" s="14"/>
      <c r="I32" s="14"/>
      <c r="J32" s="14"/>
      <c r="K32" s="78"/>
    </row>
    <row r="33" spans="1:11" ht="13.8" thickBot="1" x14ac:dyDescent="0.3">
      <c r="A33" s="96" t="s">
        <v>37</v>
      </c>
      <c r="B33" s="97"/>
      <c r="C33" s="98"/>
      <c r="D33" s="17"/>
      <c r="E33" s="99" t="s">
        <v>38</v>
      </c>
      <c r="F33" s="195"/>
      <c r="G33" s="17"/>
      <c r="H33" s="103">
        <f>((F33*A34)+F33)*F34</f>
        <v>0</v>
      </c>
      <c r="I33" s="106" t="s">
        <v>39</v>
      </c>
      <c r="J33" s="75"/>
      <c r="K33" s="76"/>
    </row>
    <row r="34" spans="1:11" ht="13.8" thickBot="1" x14ac:dyDescent="0.3">
      <c r="A34" s="120">
        <v>3.9E-2</v>
      </c>
      <c r="B34" s="97"/>
      <c r="C34" s="98"/>
      <c r="D34" s="214" t="s">
        <v>9</v>
      </c>
      <c r="E34" s="215"/>
      <c r="F34" s="195"/>
      <c r="G34" s="17"/>
      <c r="H34" s="100"/>
      <c r="I34" s="101"/>
      <c r="J34" s="101"/>
      <c r="K34" s="79"/>
    </row>
    <row r="35" spans="1:11" ht="32.25" customHeight="1" thickBot="1" x14ac:dyDescent="0.3">
      <c r="A35" s="95"/>
      <c r="B35" s="35"/>
      <c r="C35" s="35"/>
      <c r="D35" s="35"/>
      <c r="E35" s="35"/>
      <c r="F35" s="35"/>
      <c r="G35" s="35"/>
      <c r="H35" s="104">
        <f>H28+H33</f>
        <v>78301.883499999996</v>
      </c>
      <c r="I35" s="212" t="s">
        <v>40</v>
      </c>
      <c r="J35" s="212"/>
      <c r="K35" s="213"/>
    </row>
    <row r="58" spans="13:13" x14ac:dyDescent="0.25">
      <c r="M58" t="s">
        <v>83</v>
      </c>
    </row>
  </sheetData>
  <sheetProtection algorithmName="SHA-512" hashValue="c1zOW+/NycPfiVU0+2SLYld3wCANwvGERG8nE3n9tUx1rjMOCC5Ljz+RwF9UxS4ompb7Ap2yjNNRaFboOIsOUA==" saltValue="d/jsgVY0jr+GrQmE+IaGtA==" spinCount="100000" sheet="1" objects="1" scenarios="1"/>
  <protectedRanges>
    <protectedRange sqref="B6:B7 D6 J16 H27 F33:F34" name="Bereich1"/>
  </protectedRanges>
  <mergeCells count="5">
    <mergeCell ref="D34:E34"/>
    <mergeCell ref="I35:K35"/>
    <mergeCell ref="C6:C7"/>
    <mergeCell ref="D6:D7"/>
    <mergeCell ref="I28:K28"/>
  </mergeCells>
  <phoneticPr fontId="2" type="noConversion"/>
  <pageMargins left="0.78740157499999996" right="0.78740157499999996" top="0.984251969" bottom="0.984251969" header="0.4921259845" footer="0.4921259845"/>
  <pageSetup paperSize="9" scale="88" orientation="landscape" horizontalDpi="4294967293" r:id="rId1"/>
  <headerFooter alignWithMargins="0">
    <oddHeader>&amp;L&amp;D&amp;CBerechnungshilfe für § 27-Projekte&amp;Rgültig ab 01.02.2023</oddHeader>
    <oddFooter>&amp;CSeite &amp;P von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7"/>
  <sheetViews>
    <sheetView zoomScale="75" zoomScaleNormal="75" workbookViewId="0">
      <selection activeCell="B6" sqref="B6"/>
    </sheetView>
  </sheetViews>
  <sheetFormatPr baseColWidth="10" defaultRowHeight="13.2" x14ac:dyDescent="0.25"/>
  <cols>
    <col min="1" max="1" width="19.44140625" customWidth="1"/>
    <col min="2" max="2" width="17" customWidth="1"/>
    <col min="3" max="3" width="14" customWidth="1"/>
    <col min="4" max="4" width="13.44140625" customWidth="1"/>
    <col min="6" max="6" width="9.5546875" customWidth="1"/>
    <col min="8" max="8" width="15.109375" customWidth="1"/>
    <col min="11" max="11" width="8" customWidth="1"/>
    <col min="12" max="12" width="2.5546875" customWidth="1"/>
  </cols>
  <sheetData>
    <row r="1" spans="1:19" x14ac:dyDescent="0.25">
      <c r="A1" s="4" t="s">
        <v>26</v>
      </c>
      <c r="B1" s="3" t="s">
        <v>4</v>
      </c>
      <c r="C1" s="3" t="s">
        <v>0</v>
      </c>
      <c r="D1" s="4" t="s">
        <v>7</v>
      </c>
      <c r="E1" s="3" t="s">
        <v>17</v>
      </c>
      <c r="F1" s="1"/>
      <c r="G1" s="1"/>
    </row>
    <row r="2" spans="1:19" x14ac:dyDescent="0.25">
      <c r="A2" s="2"/>
      <c r="B2" s="121">
        <v>0.2185</v>
      </c>
      <c r="C2" s="121">
        <v>0.21379999999999999</v>
      </c>
      <c r="D2" s="122">
        <v>0</v>
      </c>
      <c r="E2" s="119">
        <v>14</v>
      </c>
      <c r="F2" s="1"/>
      <c r="G2" s="1"/>
    </row>
    <row r="3" spans="1:19" x14ac:dyDescent="0.25">
      <c r="A3" s="2"/>
      <c r="B3" s="58" t="s">
        <v>23</v>
      </c>
      <c r="C3" s="1"/>
      <c r="D3" s="1"/>
      <c r="E3" s="1"/>
      <c r="F3" s="1"/>
      <c r="G3" s="1"/>
    </row>
    <row r="4" spans="1:19" x14ac:dyDescent="0.25">
      <c r="A4" s="2"/>
      <c r="B4" s="58"/>
      <c r="C4" s="1"/>
      <c r="D4" s="1"/>
      <c r="E4" s="1"/>
      <c r="F4" s="1"/>
      <c r="G4" s="1"/>
    </row>
    <row r="5" spans="1:19" ht="13.8" thickBot="1" x14ac:dyDescent="0.3">
      <c r="A5" s="53" t="s">
        <v>8</v>
      </c>
      <c r="B5" s="110"/>
      <c r="C5" s="61" t="s">
        <v>21</v>
      </c>
      <c r="D5" s="68" t="s">
        <v>29</v>
      </c>
      <c r="E5" s="1"/>
      <c r="F5" s="111"/>
      <c r="G5" s="1"/>
      <c r="M5" t="s">
        <v>48</v>
      </c>
      <c r="N5" t="s">
        <v>41</v>
      </c>
      <c r="O5" s="3">
        <v>3277.3</v>
      </c>
      <c r="S5" s="3"/>
    </row>
    <row r="6" spans="1:19" ht="13.8" thickBot="1" x14ac:dyDescent="0.3">
      <c r="A6" s="109" t="s">
        <v>30</v>
      </c>
      <c r="B6" s="192">
        <v>2380.1999999999998</v>
      </c>
      <c r="C6" s="209">
        <f>D6/40</f>
        <v>0.2</v>
      </c>
      <c r="D6" s="210">
        <v>8</v>
      </c>
      <c r="E6" s="1"/>
      <c r="H6" s="112"/>
      <c r="M6" t="s">
        <v>45</v>
      </c>
      <c r="N6" t="s">
        <v>44</v>
      </c>
      <c r="O6" s="3">
        <v>3885.2</v>
      </c>
      <c r="S6" s="3"/>
    </row>
    <row r="7" spans="1:19" ht="13.8" thickBot="1" x14ac:dyDescent="0.3">
      <c r="A7" s="109" t="s">
        <v>14</v>
      </c>
      <c r="B7" s="193">
        <v>124.35</v>
      </c>
      <c r="C7" s="218"/>
      <c r="D7" s="211"/>
      <c r="E7" s="62"/>
      <c r="M7" t="s">
        <v>46</v>
      </c>
      <c r="N7" t="s">
        <v>42</v>
      </c>
      <c r="O7" s="3">
        <v>4351.8999999999996</v>
      </c>
      <c r="S7" s="3"/>
    </row>
    <row r="8" spans="1:19" x14ac:dyDescent="0.25">
      <c r="A8" s="4" t="s">
        <v>28</v>
      </c>
      <c r="B8" s="11">
        <f>ROUND((B6*C6),2)+ROUND((B7*C6),2)</f>
        <v>500.91</v>
      </c>
      <c r="C8" s="91" t="str">
        <f>IF(B8&gt;500.91,"Achtung: Betrag übersteigt die Geringfügigkeitsgrenze von € 500,91 monatlich!",IF(B8&lt;=500.91,"OK"))</f>
        <v>OK</v>
      </c>
      <c r="D8" s="91"/>
      <c r="E8" s="91"/>
      <c r="M8" t="s">
        <v>47</v>
      </c>
      <c r="N8" t="s">
        <v>43</v>
      </c>
      <c r="O8" s="3">
        <v>4808.7</v>
      </c>
      <c r="S8" s="3"/>
    </row>
    <row r="9" spans="1:19" ht="13.8" thickBot="1" x14ac:dyDescent="0.3">
      <c r="A9" s="2"/>
      <c r="B9" s="1"/>
      <c r="C9" s="1"/>
      <c r="D9" s="1"/>
      <c r="E9" s="1"/>
      <c r="F9" s="1"/>
      <c r="G9" s="1"/>
      <c r="M9" s="17" t="s">
        <v>71</v>
      </c>
      <c r="N9" s="17" t="s">
        <v>72</v>
      </c>
      <c r="O9" s="3">
        <v>5054.3999999999996</v>
      </c>
      <c r="Q9" s="17"/>
      <c r="R9" s="17"/>
      <c r="S9" s="18"/>
    </row>
    <row r="10" spans="1:19" x14ac:dyDescent="0.25">
      <c r="A10" s="12"/>
      <c r="B10" s="52" t="s">
        <v>18</v>
      </c>
      <c r="C10" s="13" t="s">
        <v>7</v>
      </c>
      <c r="D10" s="13"/>
      <c r="E10" s="13"/>
      <c r="F10" s="13"/>
      <c r="G10" s="13"/>
      <c r="H10" s="14"/>
      <c r="I10" s="14"/>
      <c r="J10" s="14"/>
      <c r="K10" s="78"/>
    </row>
    <row r="11" spans="1:19" x14ac:dyDescent="0.25">
      <c r="A11" s="15" t="s">
        <v>8</v>
      </c>
      <c r="B11" s="18">
        <f>B6*C6</f>
        <v>476.03999999999996</v>
      </c>
      <c r="C11" s="16">
        <f>B11*D2</f>
        <v>0</v>
      </c>
      <c r="D11" s="16"/>
      <c r="E11" s="16"/>
      <c r="F11" s="16"/>
      <c r="G11" s="16"/>
      <c r="H11" s="17"/>
      <c r="I11" s="17"/>
      <c r="J11" s="17"/>
      <c r="K11" s="79"/>
    </row>
    <row r="12" spans="1:19" ht="24.6" thickBot="1" x14ac:dyDescent="0.3">
      <c r="A12" s="57" t="s">
        <v>22</v>
      </c>
      <c r="B12" s="54">
        <f>B11*J17</f>
        <v>6664.5599999999995</v>
      </c>
      <c r="C12" s="20">
        <f>C11*J17</f>
        <v>0</v>
      </c>
      <c r="D12" s="20"/>
      <c r="E12" s="20"/>
      <c r="F12" s="20"/>
      <c r="G12" s="20"/>
      <c r="H12" s="25"/>
      <c r="I12" s="25"/>
      <c r="J12" s="25"/>
      <c r="K12" s="80"/>
    </row>
    <row r="13" spans="1:19" ht="42.75" customHeight="1" thickBot="1" x14ac:dyDescent="0.3">
      <c r="A13" s="19"/>
      <c r="B13" s="20" t="s">
        <v>3</v>
      </c>
      <c r="C13" s="20" t="s">
        <v>1</v>
      </c>
      <c r="D13" s="20" t="s">
        <v>2</v>
      </c>
      <c r="E13" s="21" t="s">
        <v>24</v>
      </c>
      <c r="F13" s="20"/>
      <c r="G13" s="22" t="s">
        <v>6</v>
      </c>
      <c r="H13" s="23" t="s">
        <v>10</v>
      </c>
      <c r="I13" s="24"/>
      <c r="J13" s="72" t="s">
        <v>9</v>
      </c>
      <c r="K13" s="69"/>
    </row>
    <row r="14" spans="1:19" ht="13.8" thickBot="1" x14ac:dyDescent="0.3">
      <c r="A14" s="26" t="s">
        <v>5</v>
      </c>
      <c r="B14" s="27">
        <f>B11</f>
        <v>476.03999999999996</v>
      </c>
      <c r="C14" s="16">
        <f>B14*$B$2</f>
        <v>104.01473999999999</v>
      </c>
      <c r="D14" s="16">
        <f>SUM(B14:C14)</f>
        <v>580.05473999999992</v>
      </c>
      <c r="E14" s="16">
        <v>10</v>
      </c>
      <c r="F14" s="28">
        <f>D14+E14</f>
        <v>590.05473999999992</v>
      </c>
      <c r="G14" s="16"/>
      <c r="H14" s="29"/>
      <c r="I14" s="17"/>
      <c r="J14" s="17"/>
      <c r="K14" s="79"/>
    </row>
    <row r="15" spans="1:19" ht="13.8" thickBot="1" x14ac:dyDescent="0.3">
      <c r="A15" s="30" t="s">
        <v>0</v>
      </c>
      <c r="B15" s="16">
        <f>B14/12*2</f>
        <v>79.339999999999989</v>
      </c>
      <c r="C15" s="16">
        <f>B15*$C$2</f>
        <v>16.962891999999997</v>
      </c>
      <c r="D15" s="16">
        <f>SUM(B15:C15)</f>
        <v>96.302891999999986</v>
      </c>
      <c r="E15" s="16"/>
      <c r="F15" s="16">
        <f>D15</f>
        <v>96.302891999999986</v>
      </c>
      <c r="G15" s="16">
        <f>F14+F15</f>
        <v>686.35763199999997</v>
      </c>
      <c r="H15" s="18">
        <f>G15*J15</f>
        <v>8236.2915839999987</v>
      </c>
      <c r="I15" s="17"/>
      <c r="J15" s="194">
        <v>12</v>
      </c>
      <c r="K15" s="81">
        <f>14/12</f>
        <v>1.1666666666666667</v>
      </c>
    </row>
    <row r="16" spans="1:19" x14ac:dyDescent="0.25">
      <c r="A16" s="30"/>
      <c r="B16" s="16"/>
      <c r="C16" s="16"/>
      <c r="D16" s="16"/>
      <c r="E16" s="16"/>
      <c r="F16" s="16"/>
      <c r="G16" s="16"/>
      <c r="H16" s="18">
        <f>E2*J15</f>
        <v>168</v>
      </c>
      <c r="I16" s="17" t="s">
        <v>16</v>
      </c>
      <c r="J16" s="17"/>
      <c r="K16" s="79"/>
    </row>
    <row r="17" spans="1:11" x14ac:dyDescent="0.25">
      <c r="A17" s="30"/>
      <c r="B17" s="16"/>
      <c r="C17" s="16"/>
      <c r="D17" s="16"/>
      <c r="E17" s="16"/>
      <c r="F17" s="16"/>
      <c r="G17" s="16"/>
      <c r="H17" s="85">
        <f>C11*J17</f>
        <v>0</v>
      </c>
      <c r="I17" s="77" t="s">
        <v>7</v>
      </c>
      <c r="J17" s="88">
        <f>J15*K15</f>
        <v>14</v>
      </c>
      <c r="K17" s="87"/>
    </row>
    <row r="18" spans="1:11" ht="13.8" thickBot="1" x14ac:dyDescent="0.3">
      <c r="A18" s="31"/>
      <c r="B18" s="32"/>
      <c r="C18" s="32"/>
      <c r="D18" s="32"/>
      <c r="E18" s="32"/>
      <c r="F18" s="32"/>
      <c r="G18" s="32"/>
      <c r="H18" s="33">
        <f>SUM(H15:H17)</f>
        <v>8404.2915839999987</v>
      </c>
      <c r="I18" s="34" t="s">
        <v>12</v>
      </c>
      <c r="J18" s="35"/>
      <c r="K18" s="82"/>
    </row>
    <row r="19" spans="1:11" ht="13.8" thickBot="1" x14ac:dyDescent="0.3">
      <c r="A19" s="36"/>
      <c r="B19" s="16"/>
      <c r="C19" s="16"/>
      <c r="D19" s="16"/>
      <c r="E19" s="16"/>
      <c r="F19" s="16"/>
      <c r="G19" s="16"/>
      <c r="H19" s="37"/>
      <c r="I19" s="38"/>
      <c r="J19" s="17"/>
      <c r="K19" s="17"/>
    </row>
    <row r="20" spans="1:11" x14ac:dyDescent="0.25">
      <c r="A20" s="12"/>
      <c r="B20" s="52" t="s">
        <v>14</v>
      </c>
      <c r="C20" s="13"/>
      <c r="D20" s="13"/>
      <c r="E20" s="13"/>
      <c r="F20" s="13"/>
      <c r="G20" s="13"/>
      <c r="H20" s="14"/>
      <c r="I20" s="14"/>
      <c r="J20" s="14"/>
      <c r="K20" s="78"/>
    </row>
    <row r="21" spans="1:11" x14ac:dyDescent="0.25">
      <c r="A21" s="15" t="s">
        <v>8</v>
      </c>
      <c r="B21" s="18">
        <f>B7*C6</f>
        <v>24.87</v>
      </c>
      <c r="C21" s="16"/>
      <c r="D21" s="16"/>
      <c r="E21" s="16"/>
      <c r="F21" s="16"/>
      <c r="G21" s="16"/>
      <c r="H21" s="17"/>
      <c r="I21" s="17"/>
      <c r="J21" s="17"/>
      <c r="K21" s="79"/>
    </row>
    <row r="22" spans="1:11" ht="24" x14ac:dyDescent="0.25">
      <c r="A22" s="57" t="s">
        <v>22</v>
      </c>
      <c r="B22" s="54">
        <f>B21*J17</f>
        <v>348.18</v>
      </c>
      <c r="C22" s="55"/>
      <c r="D22" s="55"/>
      <c r="E22" s="55"/>
      <c r="F22" s="55"/>
      <c r="G22" s="55"/>
      <c r="H22" s="56"/>
      <c r="I22" s="56"/>
      <c r="J22" s="56"/>
      <c r="K22" s="83"/>
    </row>
    <row r="23" spans="1:11" ht="26.4" x14ac:dyDescent="0.25">
      <c r="A23" s="19"/>
      <c r="B23" s="20" t="s">
        <v>3</v>
      </c>
      <c r="C23" s="20" t="s">
        <v>1</v>
      </c>
      <c r="D23" s="20" t="s">
        <v>2</v>
      </c>
      <c r="E23" s="59" t="s">
        <v>25</v>
      </c>
      <c r="F23" s="20"/>
      <c r="G23" s="22" t="s">
        <v>6</v>
      </c>
      <c r="H23" s="23" t="s">
        <v>10</v>
      </c>
      <c r="I23" s="25"/>
      <c r="J23" s="25" t="s">
        <v>9</v>
      </c>
      <c r="K23" s="80"/>
    </row>
    <row r="24" spans="1:11" x14ac:dyDescent="0.25">
      <c r="A24" s="41" t="s">
        <v>5</v>
      </c>
      <c r="B24" s="27">
        <f>B21</f>
        <v>24.87</v>
      </c>
      <c r="C24" s="16">
        <f>B24*$B$2</f>
        <v>5.4340950000000001</v>
      </c>
      <c r="D24" s="16">
        <f>SUM(B24:C24)</f>
        <v>30.304095</v>
      </c>
      <c r="E24" s="42">
        <v>0</v>
      </c>
      <c r="F24" s="29">
        <f>D24+E24</f>
        <v>30.304095</v>
      </c>
      <c r="G24" s="16"/>
      <c r="H24" s="39"/>
      <c r="I24" s="17"/>
      <c r="J24" s="17"/>
      <c r="K24" s="79"/>
    </row>
    <row r="25" spans="1:11" x14ac:dyDescent="0.25">
      <c r="A25" s="30" t="s">
        <v>0</v>
      </c>
      <c r="B25" s="16">
        <f>B24/12*2</f>
        <v>4.1450000000000005</v>
      </c>
      <c r="C25" s="16">
        <f>B25*$C$2</f>
        <v>0.88620100000000002</v>
      </c>
      <c r="D25" s="16">
        <f>SUM(B25:C25)</f>
        <v>5.0312010000000003</v>
      </c>
      <c r="E25" s="16"/>
      <c r="F25" s="16">
        <f>D25</f>
        <v>5.0312010000000003</v>
      </c>
      <c r="G25" s="16">
        <f>F24+F25</f>
        <v>35.335296</v>
      </c>
      <c r="H25" s="37">
        <f>G25*J25</f>
        <v>424.023552</v>
      </c>
      <c r="I25" s="38" t="s">
        <v>13</v>
      </c>
      <c r="J25" s="43">
        <f>J15</f>
        <v>12</v>
      </c>
      <c r="K25" s="81"/>
    </row>
    <row r="26" spans="1:11" ht="13.8" thickBot="1" x14ac:dyDescent="0.3">
      <c r="A26" s="31"/>
      <c r="B26" s="32"/>
      <c r="C26" s="32"/>
      <c r="D26" s="32"/>
      <c r="E26" s="32"/>
      <c r="F26" s="32"/>
      <c r="G26" s="32"/>
      <c r="H26" s="49"/>
      <c r="I26" s="50"/>
      <c r="J26" s="51">
        <f>J17</f>
        <v>14</v>
      </c>
      <c r="K26" s="82"/>
    </row>
    <row r="27" spans="1:11" ht="13.8" thickBot="1" x14ac:dyDescent="0.3">
      <c r="A27" s="44"/>
      <c r="B27" s="17"/>
      <c r="C27" s="17"/>
      <c r="D27" s="17"/>
      <c r="E27" s="17"/>
      <c r="F27" s="17"/>
      <c r="G27" s="17"/>
      <c r="H27" s="60"/>
      <c r="I27" s="17"/>
      <c r="J27" s="17"/>
      <c r="K27" s="79"/>
    </row>
    <row r="28" spans="1:11" ht="18.75" customHeight="1" thickBot="1" x14ac:dyDescent="0.3">
      <c r="A28" s="45"/>
      <c r="B28" s="46">
        <f>B12+B22</f>
        <v>7012.74</v>
      </c>
      <c r="C28" s="47" t="s">
        <v>20</v>
      </c>
      <c r="D28" s="48"/>
      <c r="E28" s="48"/>
      <c r="F28" s="48"/>
      <c r="G28" s="48"/>
      <c r="H28" s="105">
        <f>H18+H25+H27</f>
        <v>8828.3151359999993</v>
      </c>
      <c r="I28" s="216" t="s">
        <v>32</v>
      </c>
      <c r="J28" s="216"/>
      <c r="K28" s="217"/>
    </row>
    <row r="30" spans="1:11" x14ac:dyDescent="0.25">
      <c r="A30" s="71" t="s">
        <v>31</v>
      </c>
      <c r="D30" s="70" t="s">
        <v>33</v>
      </c>
    </row>
    <row r="32" spans="1:11" x14ac:dyDescent="0.25">
      <c r="A32" s="71" t="s">
        <v>35</v>
      </c>
      <c r="C32" s="70" t="s">
        <v>36</v>
      </c>
    </row>
    <row r="33" spans="1:11" ht="13.8" thickBot="1" x14ac:dyDescent="0.3"/>
    <row r="34" spans="1:11" ht="13.8" thickBot="1" x14ac:dyDescent="0.3">
      <c r="A34" s="92"/>
      <c r="B34" s="93"/>
      <c r="C34" s="94"/>
      <c r="D34" s="94"/>
      <c r="E34" s="94"/>
      <c r="F34" s="14"/>
      <c r="G34" s="14"/>
      <c r="H34" s="14"/>
      <c r="I34" s="14"/>
      <c r="J34" s="14"/>
      <c r="K34" s="78"/>
    </row>
    <row r="35" spans="1:11" ht="13.8" thickBot="1" x14ac:dyDescent="0.3">
      <c r="A35" s="96" t="s">
        <v>37</v>
      </c>
      <c r="B35" s="97"/>
      <c r="C35" s="98"/>
      <c r="D35" s="17"/>
      <c r="E35" s="99" t="s">
        <v>38</v>
      </c>
      <c r="F35" s="195"/>
      <c r="G35" s="17"/>
      <c r="H35" s="107">
        <f>((F35*A36)+F35)*F36</f>
        <v>0</v>
      </c>
      <c r="I35" s="108" t="s">
        <v>39</v>
      </c>
      <c r="J35" s="75"/>
      <c r="K35" s="76"/>
    </row>
    <row r="36" spans="1:11" ht="13.8" thickBot="1" x14ac:dyDescent="0.3">
      <c r="A36" s="120">
        <v>3.9E-2</v>
      </c>
      <c r="B36" s="97"/>
      <c r="C36" s="98"/>
      <c r="D36" s="214" t="s">
        <v>9</v>
      </c>
      <c r="E36" s="215"/>
      <c r="F36" s="195"/>
      <c r="G36" s="17"/>
      <c r="H36" s="100"/>
      <c r="I36" s="101"/>
      <c r="J36" s="101"/>
      <c r="K36" s="79"/>
    </row>
    <row r="37" spans="1:11" ht="26.25" customHeight="1" thickBot="1" x14ac:dyDescent="0.3">
      <c r="A37" s="95"/>
      <c r="B37" s="35"/>
      <c r="C37" s="35"/>
      <c r="D37" s="35"/>
      <c r="E37" s="35"/>
      <c r="F37" s="35"/>
      <c r="G37" s="35"/>
      <c r="H37" s="104">
        <f>H28+H35</f>
        <v>8828.3151359999993</v>
      </c>
      <c r="I37" s="212" t="s">
        <v>40</v>
      </c>
      <c r="J37" s="212"/>
      <c r="K37" s="213"/>
    </row>
    <row r="57" spans="13:13" x14ac:dyDescent="0.25">
      <c r="M57" t="s">
        <v>83</v>
      </c>
    </row>
  </sheetData>
  <sheetProtection algorithmName="SHA-512" hashValue="MkKgI2vfHPAWKsoyxBgSY+6HRJY9oO/wNGLpntVfKVkxvUPSktGdEwo15BbXpect6UjCUMrQmjbaTZnQ8wUqGg==" saltValue="tgcVXvmJ1BGl9TrHOK97yg==" spinCount="100000" sheet="1" objects="1" scenarios="1"/>
  <protectedRanges>
    <protectedRange sqref="B6:B7 D6 J15 H27 F35:F36" name="Bereich1"/>
  </protectedRanges>
  <mergeCells count="5">
    <mergeCell ref="C6:C7"/>
    <mergeCell ref="D6:D7"/>
    <mergeCell ref="I28:K28"/>
    <mergeCell ref="D36:E36"/>
    <mergeCell ref="I37:K37"/>
  </mergeCells>
  <hyperlinks>
    <hyperlink ref="C32" r:id="rId1" xr:uid="{00000000-0004-0000-0200-000000000000}"/>
  </hyperlinks>
  <pageMargins left="0.7" right="0.7" top="0.78740157499999996" bottom="0.78740157499999996" header="0.3" footer="0.3"/>
  <pageSetup paperSize="9" scale="88" orientation="landscape" r:id="rId2"/>
  <headerFooter>
    <oddHeader>&amp;L&amp;D&amp;CBerechnungshilfe für § 26-Projekte
(für geringfügige Anstellungen)&amp;Rgültig ab 01.02.2023</oddHeader>
    <oddFooter>&amp;CSeite &amp;P von &amp;N</oddFooter>
  </headerFooter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58"/>
  <sheetViews>
    <sheetView zoomScale="75" zoomScaleNormal="75" workbookViewId="0">
      <selection activeCell="B6" sqref="B6"/>
    </sheetView>
  </sheetViews>
  <sheetFormatPr baseColWidth="10" defaultRowHeight="13.2" x14ac:dyDescent="0.25"/>
  <cols>
    <col min="1" max="1" width="20.6640625" customWidth="1"/>
    <col min="2" max="2" width="15.6640625" customWidth="1"/>
    <col min="3" max="3" width="14.33203125" customWidth="1"/>
    <col min="4" max="4" width="13.88671875" customWidth="1"/>
    <col min="5" max="5" width="12.6640625" customWidth="1"/>
    <col min="6" max="6" width="6.88671875" customWidth="1"/>
    <col min="8" max="8" width="15" customWidth="1"/>
    <col min="11" max="11" width="9.33203125" customWidth="1"/>
  </cols>
  <sheetData>
    <row r="1" spans="1:15" ht="26.4" x14ac:dyDescent="0.25">
      <c r="A1" s="9" t="s">
        <v>27</v>
      </c>
      <c r="B1" s="3" t="s">
        <v>4</v>
      </c>
      <c r="C1" s="3" t="s">
        <v>0</v>
      </c>
      <c r="D1" s="4" t="s">
        <v>7</v>
      </c>
      <c r="E1" s="1"/>
      <c r="F1" s="1"/>
      <c r="G1" s="1"/>
    </row>
    <row r="2" spans="1:15" x14ac:dyDescent="0.25">
      <c r="A2" s="2"/>
      <c r="B2" s="121">
        <v>0.2185</v>
      </c>
      <c r="C2" s="121">
        <v>0.21379999999999999</v>
      </c>
      <c r="D2" s="123">
        <v>0</v>
      </c>
      <c r="E2" s="1"/>
      <c r="F2" s="1"/>
      <c r="G2" s="1"/>
    </row>
    <row r="3" spans="1:15" x14ac:dyDescent="0.25">
      <c r="A3" s="2"/>
      <c r="B3" s="58" t="s">
        <v>23</v>
      </c>
      <c r="C3" s="1"/>
      <c r="D3" s="1"/>
      <c r="E3" s="1"/>
      <c r="F3" s="1"/>
      <c r="G3" s="1"/>
    </row>
    <row r="4" spans="1:15" x14ac:dyDescent="0.25">
      <c r="A4" s="2"/>
      <c r="B4" s="1"/>
      <c r="C4" s="1"/>
      <c r="D4" s="1"/>
      <c r="E4" s="1"/>
      <c r="F4" s="1"/>
      <c r="G4" s="1"/>
    </row>
    <row r="5" spans="1:15" ht="13.8" thickBot="1" x14ac:dyDescent="0.3">
      <c r="A5" s="53" t="s">
        <v>8</v>
      </c>
      <c r="B5" s="110"/>
      <c r="C5" s="61" t="s">
        <v>21</v>
      </c>
      <c r="D5" s="68" t="s">
        <v>29</v>
      </c>
      <c r="E5" s="1"/>
      <c r="F5" s="1"/>
      <c r="G5" s="1"/>
      <c r="M5" t="s">
        <v>48</v>
      </c>
      <c r="N5" t="s">
        <v>41</v>
      </c>
      <c r="O5" s="3">
        <v>3277.3</v>
      </c>
    </row>
    <row r="6" spans="1:15" ht="13.8" thickBot="1" x14ac:dyDescent="0.3">
      <c r="A6" s="109" t="s">
        <v>30</v>
      </c>
      <c r="B6" s="192">
        <v>2380.1999999999998</v>
      </c>
      <c r="C6" s="209">
        <f>D6/40</f>
        <v>0.2</v>
      </c>
      <c r="D6" s="210">
        <v>8</v>
      </c>
      <c r="E6" s="1"/>
      <c r="F6" s="1"/>
      <c r="G6" s="1"/>
      <c r="M6" t="s">
        <v>45</v>
      </c>
      <c r="N6" t="s">
        <v>44</v>
      </c>
      <c r="O6" s="3">
        <v>3885.2</v>
      </c>
    </row>
    <row r="7" spans="1:15" ht="13.8" thickBot="1" x14ac:dyDescent="0.3">
      <c r="A7" s="109" t="s">
        <v>14</v>
      </c>
      <c r="B7" s="193">
        <v>124.35</v>
      </c>
      <c r="C7" s="218"/>
      <c r="D7" s="211"/>
      <c r="E7" s="62"/>
      <c r="F7" s="1"/>
      <c r="G7" s="1"/>
      <c r="M7" t="s">
        <v>46</v>
      </c>
      <c r="N7" t="s">
        <v>42</v>
      </c>
      <c r="O7" s="3">
        <v>4351.8999999999996</v>
      </c>
    </row>
    <row r="8" spans="1:15" ht="15" x14ac:dyDescent="0.25">
      <c r="A8" s="4" t="s">
        <v>28</v>
      </c>
      <c r="B8" s="11">
        <f>ROUND((B6*C6),2)+ROUND((B7*C6),2)</f>
        <v>500.91</v>
      </c>
      <c r="C8" s="91" t="str">
        <f>IF(B8&gt;500.91,"Achtung: Betrag übersteigt die Geringfügigkeitsgrenze von € 500,91 monatlich!",IF(B8&lt;=500.91,"OK"))</f>
        <v>OK</v>
      </c>
      <c r="D8" s="91"/>
      <c r="E8" s="203"/>
      <c r="F8" s="91"/>
      <c r="G8" s="91"/>
      <c r="M8" t="s">
        <v>47</v>
      </c>
      <c r="N8" t="s">
        <v>43</v>
      </c>
      <c r="O8" s="3">
        <v>4808.7</v>
      </c>
    </row>
    <row r="9" spans="1:15" ht="13.8" thickBot="1" x14ac:dyDescent="0.3">
      <c r="A9" s="4"/>
      <c r="B9" s="1"/>
      <c r="C9" s="1"/>
      <c r="D9" s="1"/>
      <c r="E9" s="1"/>
      <c r="F9" s="1"/>
      <c r="G9" s="1"/>
      <c r="M9" s="17" t="s">
        <v>71</v>
      </c>
      <c r="N9" s="17" t="s">
        <v>72</v>
      </c>
      <c r="O9" s="3">
        <v>5054.3999999999996</v>
      </c>
    </row>
    <row r="10" spans="1:15" x14ac:dyDescent="0.25">
      <c r="A10" s="12"/>
      <c r="B10" s="52" t="s">
        <v>11</v>
      </c>
      <c r="C10" s="13" t="s">
        <v>7</v>
      </c>
      <c r="D10" s="13"/>
      <c r="E10" s="13"/>
      <c r="F10" s="13"/>
      <c r="G10" s="13"/>
      <c r="H10" s="14"/>
      <c r="I10" s="14"/>
      <c r="J10" s="14"/>
      <c r="K10" s="78"/>
    </row>
    <row r="11" spans="1:15" x14ac:dyDescent="0.25">
      <c r="A11" s="15" t="s">
        <v>8</v>
      </c>
      <c r="B11" s="18">
        <f>B6*C6</f>
        <v>476.03999999999996</v>
      </c>
      <c r="C11" s="16">
        <f>B11*D2</f>
        <v>0</v>
      </c>
      <c r="D11" s="16"/>
      <c r="E11" s="16"/>
      <c r="F11" s="16"/>
      <c r="G11" s="16"/>
      <c r="H11" s="17"/>
      <c r="I11" s="17"/>
      <c r="J11" s="17"/>
      <c r="K11" s="79"/>
    </row>
    <row r="12" spans="1:15" ht="24.6" thickBot="1" x14ac:dyDescent="0.3">
      <c r="A12" s="57" t="s">
        <v>22</v>
      </c>
      <c r="B12" s="54">
        <f>B11*J16</f>
        <v>0</v>
      </c>
      <c r="C12" s="55">
        <f>C11*J16</f>
        <v>0</v>
      </c>
      <c r="D12" s="55"/>
      <c r="E12" s="55"/>
      <c r="F12" s="55"/>
      <c r="G12" s="55"/>
      <c r="H12" s="56"/>
      <c r="I12" s="56"/>
      <c r="J12" s="56"/>
      <c r="K12" s="83"/>
    </row>
    <row r="13" spans="1:15" ht="41.25" customHeight="1" thickBot="1" x14ac:dyDescent="0.3">
      <c r="A13" s="19"/>
      <c r="B13" s="20" t="s">
        <v>3</v>
      </c>
      <c r="C13" s="20" t="s">
        <v>1</v>
      </c>
      <c r="D13" s="20" t="s">
        <v>2</v>
      </c>
      <c r="E13" s="21" t="s">
        <v>25</v>
      </c>
      <c r="F13" s="20"/>
      <c r="G13" s="22" t="s">
        <v>6</v>
      </c>
      <c r="H13" s="23" t="s">
        <v>10</v>
      </c>
      <c r="I13" s="25"/>
      <c r="J13" s="72" t="s">
        <v>9</v>
      </c>
      <c r="K13" s="69"/>
    </row>
    <row r="14" spans="1:15" ht="13.8" thickBot="1" x14ac:dyDescent="0.3">
      <c r="A14" s="41" t="s">
        <v>5</v>
      </c>
      <c r="B14" s="27">
        <f>B11</f>
        <v>476.03999999999996</v>
      </c>
      <c r="C14" s="16">
        <f>B14*$B$2</f>
        <v>104.01473999999999</v>
      </c>
      <c r="D14" s="16">
        <f>SUM(B14:C14)</f>
        <v>580.05473999999992</v>
      </c>
      <c r="E14" s="16">
        <v>10</v>
      </c>
      <c r="F14" s="29">
        <f>D14+E14</f>
        <v>590.05473999999992</v>
      </c>
      <c r="G14" s="16"/>
      <c r="H14" s="39"/>
      <c r="I14" s="17"/>
      <c r="J14" s="17"/>
      <c r="K14" s="79"/>
    </row>
    <row r="15" spans="1:15" ht="13.8" thickBot="1" x14ac:dyDescent="0.3">
      <c r="A15" s="30" t="s">
        <v>0</v>
      </c>
      <c r="B15" s="16">
        <f>B14/12*2</f>
        <v>79.339999999999989</v>
      </c>
      <c r="C15" s="16">
        <f>B15*$C$2</f>
        <v>16.962891999999997</v>
      </c>
      <c r="D15" s="16">
        <f>SUM(B15:C15)</f>
        <v>96.302891999999986</v>
      </c>
      <c r="E15" s="16"/>
      <c r="F15" s="16">
        <f>D15</f>
        <v>96.302891999999986</v>
      </c>
      <c r="G15" s="16">
        <f>F14+F15</f>
        <v>686.35763199999997</v>
      </c>
      <c r="H15" s="18">
        <f>G15*J15</f>
        <v>0</v>
      </c>
      <c r="I15" s="17"/>
      <c r="J15" s="194"/>
      <c r="K15" s="81">
        <f>14/12</f>
        <v>1.1666666666666667</v>
      </c>
    </row>
    <row r="16" spans="1:15" x14ac:dyDescent="0.25">
      <c r="A16" s="30"/>
      <c r="B16" s="16"/>
      <c r="C16" s="16"/>
      <c r="D16" s="16"/>
      <c r="E16" s="16"/>
      <c r="F16" s="16"/>
      <c r="G16" s="16"/>
      <c r="H16" s="85">
        <f>C11*J16</f>
        <v>0</v>
      </c>
      <c r="I16" s="77" t="s">
        <v>7</v>
      </c>
      <c r="J16" s="86">
        <f>J15*K15</f>
        <v>0</v>
      </c>
      <c r="K16" s="87"/>
    </row>
    <row r="17" spans="1:11" ht="13.8" thickBot="1" x14ac:dyDescent="0.3">
      <c r="A17" s="31"/>
      <c r="B17" s="32"/>
      <c r="C17" s="32"/>
      <c r="D17" s="32"/>
      <c r="E17" s="32"/>
      <c r="F17" s="32"/>
      <c r="G17" s="32"/>
      <c r="H17" s="33">
        <f>SUM(H15:H16)</f>
        <v>0</v>
      </c>
      <c r="I17" s="34" t="s">
        <v>12</v>
      </c>
      <c r="J17" s="35"/>
      <c r="K17" s="82"/>
    </row>
    <row r="18" spans="1:11" ht="13.8" thickBot="1" x14ac:dyDescent="0.3">
      <c r="A18" s="2"/>
      <c r="B18" s="1"/>
      <c r="C18" s="1"/>
      <c r="D18" s="1"/>
      <c r="E18" s="1"/>
      <c r="F18" s="1"/>
      <c r="G18" s="1"/>
      <c r="H18" s="5"/>
      <c r="I18" s="6"/>
    </row>
    <row r="19" spans="1:11" x14ac:dyDescent="0.25">
      <c r="A19" s="12"/>
      <c r="B19" s="52" t="s">
        <v>14</v>
      </c>
      <c r="C19" s="13"/>
      <c r="D19" s="13"/>
      <c r="E19" s="13"/>
      <c r="F19" s="13"/>
      <c r="G19" s="13"/>
      <c r="H19" s="14"/>
      <c r="I19" s="14"/>
      <c r="J19" s="14"/>
      <c r="K19" s="78"/>
    </row>
    <row r="20" spans="1:11" x14ac:dyDescent="0.25">
      <c r="A20" s="15" t="s">
        <v>8</v>
      </c>
      <c r="B20" s="18">
        <f>B7*C6</f>
        <v>24.87</v>
      </c>
      <c r="C20" s="16"/>
      <c r="D20" s="16"/>
      <c r="E20" s="16"/>
      <c r="F20" s="16"/>
      <c r="G20" s="16"/>
      <c r="H20" s="17"/>
      <c r="I20" s="17"/>
      <c r="J20" s="17"/>
      <c r="K20" s="79"/>
    </row>
    <row r="21" spans="1:11" ht="24" x14ac:dyDescent="0.25">
      <c r="A21" s="57" t="s">
        <v>22</v>
      </c>
      <c r="B21" s="54">
        <f>B20*J16</f>
        <v>0</v>
      </c>
      <c r="C21" s="55"/>
      <c r="D21" s="55"/>
      <c r="E21" s="55"/>
      <c r="F21" s="55"/>
      <c r="G21" s="55"/>
      <c r="H21" s="56"/>
      <c r="I21" s="56"/>
      <c r="J21" s="56"/>
      <c r="K21" s="83"/>
    </row>
    <row r="22" spans="1:11" ht="26.4" x14ac:dyDescent="0.25">
      <c r="A22" s="19"/>
      <c r="B22" s="20" t="s">
        <v>3</v>
      </c>
      <c r="C22" s="20" t="s">
        <v>1</v>
      </c>
      <c r="D22" s="20" t="s">
        <v>2</v>
      </c>
      <c r="E22" s="40" t="s">
        <v>25</v>
      </c>
      <c r="F22" s="20"/>
      <c r="G22" s="22" t="s">
        <v>6</v>
      </c>
      <c r="H22" s="23" t="s">
        <v>10</v>
      </c>
      <c r="I22" s="25"/>
      <c r="J22" s="25" t="s">
        <v>9</v>
      </c>
      <c r="K22" s="80"/>
    </row>
    <row r="23" spans="1:11" x14ac:dyDescent="0.25">
      <c r="A23" s="41" t="s">
        <v>5</v>
      </c>
      <c r="B23" s="27">
        <f>B20</f>
        <v>24.87</v>
      </c>
      <c r="C23" s="16">
        <f>B23*$B$2</f>
        <v>5.4340950000000001</v>
      </c>
      <c r="D23" s="16">
        <f>SUM(B23:C23)</f>
        <v>30.304095</v>
      </c>
      <c r="E23" s="16">
        <v>0</v>
      </c>
      <c r="F23" s="29">
        <f>D23+E23</f>
        <v>30.304095</v>
      </c>
      <c r="G23" s="16"/>
      <c r="H23" s="39"/>
      <c r="I23" s="17"/>
      <c r="J23" s="17"/>
      <c r="K23" s="79"/>
    </row>
    <row r="24" spans="1:11" x14ac:dyDescent="0.25">
      <c r="A24" s="30" t="s">
        <v>0</v>
      </c>
      <c r="B24" s="16">
        <f>B23/12*2</f>
        <v>4.1450000000000005</v>
      </c>
      <c r="C24" s="16">
        <f>B24*$C$2</f>
        <v>0.88620100000000002</v>
      </c>
      <c r="D24" s="16">
        <f>SUM(B24:C24)</f>
        <v>5.0312010000000003</v>
      </c>
      <c r="E24" s="16"/>
      <c r="F24" s="16">
        <f>D24</f>
        <v>5.0312010000000003</v>
      </c>
      <c r="G24" s="16">
        <f>F23+F24</f>
        <v>35.335296</v>
      </c>
      <c r="H24" s="37">
        <f>G24*J24</f>
        <v>0</v>
      </c>
      <c r="I24" s="38" t="s">
        <v>13</v>
      </c>
      <c r="J24" s="43">
        <f>J15</f>
        <v>0</v>
      </c>
      <c r="K24" s="81"/>
    </row>
    <row r="25" spans="1:11" ht="13.8" thickBot="1" x14ac:dyDescent="0.3">
      <c r="A25" s="31"/>
      <c r="B25" s="32"/>
      <c r="C25" s="32"/>
      <c r="D25" s="32"/>
      <c r="E25" s="32"/>
      <c r="F25" s="32"/>
      <c r="G25" s="32"/>
      <c r="H25" s="49"/>
      <c r="I25" s="50"/>
      <c r="J25" s="51">
        <f>J16</f>
        <v>0</v>
      </c>
      <c r="K25" s="82"/>
    </row>
    <row r="26" spans="1:11" ht="13.8" thickBot="1" x14ac:dyDescent="0.3">
      <c r="A26" s="44"/>
      <c r="B26" s="17"/>
      <c r="C26" s="17"/>
      <c r="D26" s="17"/>
      <c r="E26" s="17"/>
      <c r="F26" s="17"/>
      <c r="G26" s="17"/>
      <c r="H26" s="60"/>
      <c r="I26" s="17"/>
      <c r="J26" s="17"/>
      <c r="K26" s="79"/>
    </row>
    <row r="27" spans="1:11" ht="19.5" customHeight="1" thickBot="1" x14ac:dyDescent="0.3">
      <c r="A27" s="45"/>
      <c r="B27" s="46">
        <f>B12+B21</f>
        <v>0</v>
      </c>
      <c r="C27" s="47" t="s">
        <v>20</v>
      </c>
      <c r="D27" s="48"/>
      <c r="E27" s="48"/>
      <c r="F27" s="48"/>
      <c r="G27" s="48"/>
      <c r="H27" s="102">
        <f>H17+H24+H26</f>
        <v>0</v>
      </c>
      <c r="I27" s="216" t="s">
        <v>32</v>
      </c>
      <c r="J27" s="216"/>
      <c r="K27" s="217"/>
    </row>
    <row r="28" spans="1:11" x14ac:dyDescent="0.25">
      <c r="G28" s="8"/>
      <c r="H28" s="7"/>
    </row>
    <row r="29" spans="1:11" x14ac:dyDescent="0.25">
      <c r="A29" s="71" t="s">
        <v>31</v>
      </c>
      <c r="D29" s="70" t="s">
        <v>33</v>
      </c>
    </row>
    <row r="30" spans="1:11" ht="13.8" thickBot="1" x14ac:dyDescent="0.3"/>
    <row r="31" spans="1:11" ht="13.8" thickBot="1" x14ac:dyDescent="0.3">
      <c r="A31" s="92"/>
      <c r="B31" s="93"/>
      <c r="C31" s="94"/>
      <c r="D31" s="94"/>
      <c r="E31" s="94"/>
      <c r="F31" s="14"/>
      <c r="G31" s="14"/>
      <c r="H31" s="14"/>
      <c r="I31" s="14"/>
      <c r="J31" s="14"/>
      <c r="K31" s="78"/>
    </row>
    <row r="32" spans="1:11" ht="13.8" thickBot="1" x14ac:dyDescent="0.3">
      <c r="A32" s="96" t="s">
        <v>37</v>
      </c>
      <c r="B32" s="97"/>
      <c r="C32" s="98"/>
      <c r="D32" s="17"/>
      <c r="E32" s="99" t="s">
        <v>38</v>
      </c>
      <c r="F32" s="195"/>
      <c r="G32" s="17"/>
      <c r="H32" s="103">
        <f>((F32*A33)+F32)*F33</f>
        <v>0</v>
      </c>
      <c r="I32" s="106" t="s">
        <v>39</v>
      </c>
      <c r="J32" s="75"/>
      <c r="K32" s="76"/>
    </row>
    <row r="33" spans="1:11" ht="13.8" thickBot="1" x14ac:dyDescent="0.3">
      <c r="A33" s="120">
        <v>3.9E-2</v>
      </c>
      <c r="B33" s="97"/>
      <c r="C33" s="98"/>
      <c r="D33" s="214" t="s">
        <v>9</v>
      </c>
      <c r="E33" s="215"/>
      <c r="F33" s="195"/>
      <c r="G33" s="17"/>
      <c r="H33" s="100"/>
      <c r="I33" s="101"/>
      <c r="J33" s="101"/>
      <c r="K33" s="79"/>
    </row>
    <row r="34" spans="1:11" ht="24.75" customHeight="1" thickBot="1" x14ac:dyDescent="0.3">
      <c r="A34" s="95"/>
      <c r="B34" s="35"/>
      <c r="C34" s="35"/>
      <c r="D34" s="35"/>
      <c r="E34" s="35"/>
      <c r="F34" s="35"/>
      <c r="G34" s="35"/>
      <c r="H34" s="104">
        <f>H27+H32</f>
        <v>0</v>
      </c>
      <c r="I34" s="212" t="s">
        <v>40</v>
      </c>
      <c r="J34" s="212"/>
      <c r="K34" s="213"/>
    </row>
    <row r="58" spans="13:13" x14ac:dyDescent="0.25">
      <c r="M58" t="s">
        <v>83</v>
      </c>
    </row>
  </sheetData>
  <sheetProtection algorithmName="SHA-512" hashValue="kTAN/7gYz98M7yBF77lR4DQFeWopJYiWukf0Hq5KBNWsH68eoZd69TsoN+tsDui87qiG7CAHAHfLO2O1B1s51w==" saltValue="SJrnyxLBtv+Rbr/qHjN7fQ==" spinCount="100000" sheet="1" objects="1" scenarios="1"/>
  <protectedRanges>
    <protectedRange sqref="B6 B7 D6 J15 H26 F32 F33" name="Bereich1"/>
  </protectedRanges>
  <mergeCells count="5">
    <mergeCell ref="C6:C7"/>
    <mergeCell ref="D6:D7"/>
    <mergeCell ref="I27:K27"/>
    <mergeCell ref="D33:E33"/>
    <mergeCell ref="I34:K34"/>
  </mergeCells>
  <pageMargins left="0.7" right="0.7" top="0.78740157499999996" bottom="0.78740157499999996" header="0.3" footer="0.3"/>
  <pageSetup paperSize="9" scale="92" orientation="landscape" r:id="rId1"/>
  <headerFooter>
    <oddHeader>&amp;L&amp;D&amp;CBerechnungshilfe für § 27-Projekte
(für geringfügige Anstellungen)&amp;Rgültig ab 01.02.2023</oddHeader>
    <oddFooter>&amp;CSeite &amp;P von 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46"/>
  <sheetViews>
    <sheetView zoomScale="75" zoomScaleNormal="75" workbookViewId="0">
      <selection activeCell="C4" sqref="C4"/>
    </sheetView>
  </sheetViews>
  <sheetFormatPr baseColWidth="10" defaultRowHeight="13.2" x14ac:dyDescent="0.25"/>
  <cols>
    <col min="1" max="1" width="10.44140625" customWidth="1"/>
    <col min="2" max="2" width="11.44140625" customWidth="1"/>
    <col min="3" max="3" width="17.5546875" bestFit="1" customWidth="1"/>
    <col min="4" max="4" width="0" hidden="1" customWidth="1"/>
    <col min="5" max="6" width="8.5546875" hidden="1" customWidth="1"/>
    <col min="7" max="7" width="8.5546875" customWidth="1"/>
    <col min="8" max="8" width="22.44140625" bestFit="1" customWidth="1"/>
    <col min="9" max="9" width="8.5546875" hidden="1" customWidth="1"/>
    <col min="10" max="10" width="8.5546875" customWidth="1"/>
    <col min="11" max="11" width="28" bestFit="1" customWidth="1"/>
    <col min="12" max="12" width="17.6640625" customWidth="1"/>
    <col min="13" max="13" width="12.33203125" bestFit="1" customWidth="1"/>
    <col min="14" max="14" width="3.5546875" hidden="1" customWidth="1"/>
    <col min="15" max="15" width="9.6640625" customWidth="1"/>
    <col min="16" max="16" width="13.88671875" customWidth="1"/>
  </cols>
  <sheetData>
    <row r="1" spans="1:25" x14ac:dyDescent="0.25">
      <c r="P1" t="s">
        <v>75</v>
      </c>
      <c r="Q1" s="198" t="s">
        <v>68</v>
      </c>
      <c r="R1" s="198" t="s">
        <v>67</v>
      </c>
      <c r="S1" s="198" t="s">
        <v>66</v>
      </c>
      <c r="T1" s="201" t="s">
        <v>65</v>
      </c>
      <c r="U1" s="201" t="s">
        <v>64</v>
      </c>
      <c r="V1" s="198" t="s">
        <v>63</v>
      </c>
      <c r="W1" s="199" t="s">
        <v>62</v>
      </c>
      <c r="X1" s="201" t="s">
        <v>61</v>
      </c>
      <c r="Y1" s="201" t="s">
        <v>60</v>
      </c>
    </row>
    <row r="2" spans="1:25" x14ac:dyDescent="0.25">
      <c r="P2" t="s">
        <v>76</v>
      </c>
      <c r="Q2" s="198" t="s">
        <v>73</v>
      </c>
      <c r="R2" s="198" t="s">
        <v>73</v>
      </c>
      <c r="S2" s="198" t="s">
        <v>73</v>
      </c>
      <c r="T2" s="198" t="s">
        <v>73</v>
      </c>
      <c r="U2" s="198" t="s">
        <v>74</v>
      </c>
      <c r="V2" s="198" t="s">
        <v>74</v>
      </c>
      <c r="W2" s="199" t="s">
        <v>74</v>
      </c>
      <c r="X2" s="199" t="s">
        <v>74</v>
      </c>
      <c r="Y2" s="199" t="s">
        <v>74</v>
      </c>
    </row>
    <row r="3" spans="1:25" ht="14.25" customHeight="1" thickBot="1" x14ac:dyDescent="0.35">
      <c r="A3" s="219" t="s">
        <v>54</v>
      </c>
      <c r="B3" s="219"/>
      <c r="C3" s="60" t="s">
        <v>82</v>
      </c>
      <c r="H3" s="10" t="s">
        <v>53</v>
      </c>
      <c r="I3" s="4"/>
      <c r="J3" s="4"/>
      <c r="K3" s="4"/>
      <c r="L3" s="188"/>
      <c r="M3" s="168"/>
      <c r="N3" s="168"/>
      <c r="P3" t="s">
        <v>77</v>
      </c>
      <c r="Q3" s="169" t="s">
        <v>78</v>
      </c>
      <c r="R3" s="169" t="s">
        <v>78</v>
      </c>
      <c r="S3" s="169" t="s">
        <v>78</v>
      </c>
      <c r="T3" s="169" t="s">
        <v>78</v>
      </c>
      <c r="U3" s="169" t="s">
        <v>78</v>
      </c>
      <c r="V3" s="169" t="s">
        <v>79</v>
      </c>
      <c r="W3" s="170" t="s">
        <v>79</v>
      </c>
      <c r="X3" s="170" t="s">
        <v>79</v>
      </c>
      <c r="Y3" s="170" t="s">
        <v>79</v>
      </c>
    </row>
    <row r="4" spans="1:25" ht="14.25" customHeight="1" thickBot="1" x14ac:dyDescent="0.3">
      <c r="A4" s="219" t="s">
        <v>55</v>
      </c>
      <c r="B4" s="219"/>
      <c r="C4" s="187">
        <v>24.885000000000002</v>
      </c>
      <c r="D4" s="71"/>
      <c r="F4" s="1"/>
      <c r="G4" s="1"/>
      <c r="H4" s="197">
        <v>500.91</v>
      </c>
      <c r="Q4" s="200">
        <v>0.24884999999999999</v>
      </c>
      <c r="R4" s="200">
        <v>0.21884999999999999</v>
      </c>
      <c r="S4" s="200">
        <v>0.21784999999999999</v>
      </c>
      <c r="T4" s="200">
        <v>0.20985000000000001</v>
      </c>
      <c r="U4" s="200">
        <v>0.17885000000000001</v>
      </c>
      <c r="V4" s="200">
        <v>0.2185</v>
      </c>
      <c r="W4" s="200">
        <v>0.2185</v>
      </c>
      <c r="X4" s="200">
        <v>0.17949999999999999</v>
      </c>
      <c r="Y4" s="200">
        <v>0.17949999999999999</v>
      </c>
    </row>
    <row r="5" spans="1:25" ht="14.25" customHeight="1" x14ac:dyDescent="0.25">
      <c r="A5" s="154"/>
      <c r="B5" s="154"/>
      <c r="C5" s="154"/>
      <c r="D5" s="71"/>
      <c r="F5" s="1"/>
      <c r="G5" s="1"/>
      <c r="H5" s="154"/>
    </row>
    <row r="6" spans="1:25" ht="13.8" thickBot="1" x14ac:dyDescent="0.3">
      <c r="A6" s="2"/>
      <c r="C6" s="134"/>
      <c r="E6" s="132"/>
      <c r="F6" s="1"/>
      <c r="G6" s="1"/>
      <c r="H6" s="1"/>
    </row>
    <row r="7" spans="1:25" s="133" customFormat="1" x14ac:dyDescent="0.25">
      <c r="A7" s="139" t="s">
        <v>56</v>
      </c>
      <c r="B7" s="140" t="s">
        <v>57</v>
      </c>
      <c r="C7" s="140"/>
      <c r="D7" s="141"/>
      <c r="E7" s="141"/>
      <c r="F7" s="141"/>
      <c r="G7" s="141"/>
      <c r="H7" s="141"/>
      <c r="I7" s="142"/>
      <c r="J7" s="142"/>
      <c r="K7" s="172"/>
      <c r="L7" s="173"/>
      <c r="M7" s="181"/>
      <c r="N7" s="181"/>
      <c r="O7" s="181"/>
    </row>
    <row r="8" spans="1:25" ht="13.8" thickBot="1" x14ac:dyDescent="0.3">
      <c r="A8" s="30"/>
      <c r="B8" s="29"/>
      <c r="C8" s="16"/>
      <c r="D8" s="16"/>
      <c r="E8" s="16"/>
      <c r="F8" s="16"/>
      <c r="G8" s="16"/>
      <c r="H8" s="16"/>
      <c r="I8" s="17"/>
      <c r="J8" s="17"/>
      <c r="K8" s="130"/>
      <c r="L8" s="153"/>
      <c r="M8" s="130"/>
      <c r="N8" s="130"/>
      <c r="O8" s="130"/>
    </row>
    <row r="9" spans="1:25" ht="13.8" thickBot="1" x14ac:dyDescent="0.3">
      <c r="A9" s="143" t="s">
        <v>38</v>
      </c>
      <c r="B9" s="159"/>
      <c r="C9" s="60" t="s">
        <v>69</v>
      </c>
      <c r="D9" s="17"/>
      <c r="E9" s="17"/>
      <c r="F9" s="144"/>
      <c r="G9" s="144"/>
      <c r="H9" s="17"/>
      <c r="I9" s="17"/>
      <c r="J9" s="17"/>
      <c r="K9" s="130"/>
      <c r="L9" s="153"/>
      <c r="M9" s="130"/>
      <c r="N9" s="130"/>
      <c r="O9" s="130"/>
    </row>
    <row r="10" spans="1:25" ht="13.8" thickBot="1" x14ac:dyDescent="0.3">
      <c r="A10" s="143"/>
      <c r="B10" s="167">
        <f>B9/(100+C4)*100</f>
        <v>0</v>
      </c>
      <c r="C10" s="130"/>
      <c r="D10" s="126"/>
      <c r="E10" s="145"/>
      <c r="F10" s="126"/>
      <c r="G10" s="126"/>
      <c r="H10" s="17"/>
      <c r="I10" s="17"/>
      <c r="J10" s="17"/>
      <c r="K10" s="130"/>
      <c r="L10" s="153"/>
      <c r="M10" s="130"/>
      <c r="N10" s="130"/>
      <c r="O10" s="130"/>
    </row>
    <row r="11" spans="1:25" ht="13.8" thickBot="1" x14ac:dyDescent="0.3">
      <c r="A11" s="143" t="s">
        <v>38</v>
      </c>
      <c r="B11" s="166">
        <v>4500</v>
      </c>
      <c r="C11" s="128" t="s">
        <v>70</v>
      </c>
      <c r="D11" s="17"/>
      <c r="E11" s="17"/>
      <c r="F11" s="146"/>
      <c r="G11" s="146"/>
      <c r="H11" s="17"/>
      <c r="I11" s="17"/>
      <c r="J11" s="17"/>
      <c r="K11" s="130"/>
      <c r="L11" s="153"/>
      <c r="M11" s="130"/>
      <c r="N11" s="130"/>
      <c r="O11" s="130"/>
    </row>
    <row r="12" spans="1:25" x14ac:dyDescent="0.25">
      <c r="A12" s="44"/>
      <c r="B12" s="17"/>
      <c r="C12" s="17"/>
      <c r="D12" s="17"/>
      <c r="E12" s="17"/>
      <c r="F12" s="146"/>
      <c r="G12" s="146"/>
      <c r="H12" s="17"/>
      <c r="I12" s="17"/>
      <c r="J12" s="17"/>
      <c r="K12" s="130"/>
      <c r="L12" s="153"/>
      <c r="M12" s="130"/>
      <c r="N12" s="130"/>
      <c r="O12" s="130"/>
    </row>
    <row r="13" spans="1:25" ht="13.8" thickBot="1" x14ac:dyDescent="0.3">
      <c r="A13" s="147" t="s">
        <v>49</v>
      </c>
      <c r="B13" s="125" t="s">
        <v>50</v>
      </c>
      <c r="C13" s="125" t="s">
        <v>51</v>
      </c>
      <c r="D13" s="125" t="s">
        <v>52</v>
      </c>
      <c r="E13" s="125" t="s">
        <v>38</v>
      </c>
      <c r="F13" s="17"/>
      <c r="G13" s="17"/>
      <c r="H13" s="221" t="s">
        <v>80</v>
      </c>
      <c r="I13" s="221"/>
      <c r="J13" s="221"/>
      <c r="K13" s="221"/>
      <c r="L13" s="79"/>
      <c r="M13" s="130"/>
      <c r="N13" s="174"/>
      <c r="O13" s="130"/>
    </row>
    <row r="14" spans="1:25" ht="15" thickBot="1" x14ac:dyDescent="0.35">
      <c r="A14" s="205">
        <v>44840</v>
      </c>
      <c r="B14" s="180">
        <v>44865</v>
      </c>
      <c r="C14" s="131">
        <f>IF(AND(A14="",B14=""),0,(B14-A14)+1)</f>
        <v>26</v>
      </c>
      <c r="D14" s="160">
        <f>C14/DAY(EOMONTH(A14,0))</f>
        <v>0.83870967741935487</v>
      </c>
      <c r="E14" s="127">
        <f>B11/D17*D14</f>
        <v>1026.3157894736842</v>
      </c>
      <c r="F14" s="127">
        <f>E14</f>
        <v>1026.3157894736842</v>
      </c>
      <c r="G14" s="127"/>
      <c r="H14" s="186">
        <f>ROUND(F14,2)</f>
        <v>1026.32</v>
      </c>
      <c r="I14" s="124">
        <f>H14</f>
        <v>1026.32</v>
      </c>
      <c r="J14" s="124"/>
      <c r="K14" s="164"/>
      <c r="L14" s="182" t="s">
        <v>81</v>
      </c>
      <c r="M14" s="162"/>
      <c r="N14" s="162"/>
      <c r="O14" s="130"/>
    </row>
    <row r="15" spans="1:25" ht="15" thickBot="1" x14ac:dyDescent="0.35">
      <c r="A15" s="205">
        <v>44866</v>
      </c>
      <c r="B15" s="179">
        <v>44926</v>
      </c>
      <c r="C15" s="131">
        <f>IF(AND(A15="",B15=""),0,(B15-A15)+1)</f>
        <v>61</v>
      </c>
      <c r="D15" s="138">
        <f>DATEDIF(A15,B15,"m")+1</f>
        <v>2</v>
      </c>
      <c r="E15" s="127">
        <f>B11/D17</f>
        <v>1223.6842105263156</v>
      </c>
      <c r="F15" s="127">
        <f>E15*D15</f>
        <v>2447.3684210526312</v>
      </c>
      <c r="G15" s="127"/>
      <c r="H15" s="204">
        <f>ROUND(E15,2)</f>
        <v>1223.68</v>
      </c>
      <c r="I15" s="124">
        <f>H15*D15</f>
        <v>2447.36</v>
      </c>
      <c r="J15" s="124"/>
      <c r="K15" s="189" t="str">
        <f>IF(H15&gt;H4,"Betrag &gt; Geringfügigkeitsgrenze",IF(H15&lt;=H4,"Betrag ist geringfügig"))</f>
        <v>Betrag &gt; Geringfügigkeitsgrenze</v>
      </c>
      <c r="L15" s="202">
        <f>H15</f>
        <v>1223.68</v>
      </c>
      <c r="M15" s="162"/>
      <c r="N15" s="171"/>
      <c r="O15" s="130"/>
    </row>
    <row r="16" spans="1:25" ht="15" thickBot="1" x14ac:dyDescent="0.35">
      <c r="A16" s="205">
        <v>44927</v>
      </c>
      <c r="B16" s="180">
        <v>44952</v>
      </c>
      <c r="C16" s="131">
        <f>IF(AND(A16="",B16=""),0,(B16-A16)+1)</f>
        <v>26</v>
      </c>
      <c r="D16" s="160">
        <f>C16/DAY(EOMONTH(A16,0))</f>
        <v>0.83870967741935487</v>
      </c>
      <c r="E16" s="127">
        <f>B11/D17*D16</f>
        <v>1026.3157894736842</v>
      </c>
      <c r="F16" s="127">
        <f>E16</f>
        <v>1026.3157894736842</v>
      </c>
      <c r="G16" s="127"/>
      <c r="H16" s="165">
        <f>ROUND(F16,2)</f>
        <v>1026.32</v>
      </c>
      <c r="I16" s="124">
        <f>H16</f>
        <v>1026.32</v>
      </c>
      <c r="J16" s="124"/>
      <c r="K16" s="164"/>
      <c r="L16" s="183"/>
      <c r="M16" s="162"/>
      <c r="N16" s="162"/>
      <c r="O16" s="130"/>
    </row>
    <row r="17" spans="1:15" ht="13.8" thickBot="1" x14ac:dyDescent="0.3">
      <c r="A17" s="84"/>
      <c r="B17" s="148"/>
      <c r="C17" s="149">
        <f>SUM(C14:C16)</f>
        <v>113</v>
      </c>
      <c r="D17" s="51">
        <f>SUM(D14:D16)</f>
        <v>3.67741935483871</v>
      </c>
      <c r="E17" s="150"/>
      <c r="F17" s="150">
        <f>SUM(F14:F16)</f>
        <v>4500</v>
      </c>
      <c r="G17" s="150"/>
      <c r="H17" s="178"/>
      <c r="I17" s="35"/>
      <c r="J17" s="35"/>
      <c r="K17" s="184">
        <f>SUM(I14:I16)</f>
        <v>4500</v>
      </c>
      <c r="L17" s="185" t="str">
        <f>IF(K17&gt;B11,"Achtung: Betrag übersteigt das Budget",IF(B11&lt;=B11,""))</f>
        <v/>
      </c>
      <c r="M17" s="162"/>
      <c r="N17" s="162"/>
      <c r="O17" s="130"/>
    </row>
    <row r="18" spans="1:15" x14ac:dyDescent="0.25">
      <c r="A18" s="17"/>
      <c r="B18" s="155"/>
      <c r="C18" s="156"/>
      <c r="D18" s="43"/>
      <c r="E18" s="127"/>
      <c r="F18" s="127"/>
      <c r="G18" s="127"/>
      <c r="H18" s="164"/>
      <c r="I18" s="17"/>
      <c r="J18" s="17"/>
      <c r="K18" s="157"/>
      <c r="L18" s="175"/>
      <c r="M18" s="162"/>
      <c r="N18" s="162"/>
      <c r="O18" s="130"/>
    </row>
    <row r="19" spans="1:15" ht="13.8" thickBot="1" x14ac:dyDescent="0.3">
      <c r="D19" s="71"/>
      <c r="H19" s="71"/>
      <c r="I19" s="129"/>
      <c r="J19" s="129"/>
      <c r="K19" s="176"/>
      <c r="L19" s="71"/>
      <c r="M19" s="71"/>
      <c r="N19" s="71"/>
      <c r="O19" s="71"/>
    </row>
    <row r="20" spans="1:15" x14ac:dyDescent="0.25">
      <c r="A20" s="139" t="s">
        <v>56</v>
      </c>
      <c r="B20" s="140" t="s">
        <v>58</v>
      </c>
      <c r="C20" s="140"/>
      <c r="D20" s="161"/>
      <c r="E20" s="14"/>
      <c r="F20" s="14"/>
      <c r="G20" s="14"/>
      <c r="H20" s="161"/>
      <c r="I20" s="14"/>
      <c r="J20" s="14"/>
      <c r="K20" s="161"/>
      <c r="L20" s="177"/>
      <c r="M20" s="130"/>
      <c r="N20" s="130"/>
      <c r="O20" s="130"/>
    </row>
    <row r="21" spans="1:15" ht="13.8" thickBot="1" x14ac:dyDescent="0.3">
      <c r="A21" s="44"/>
      <c r="B21" s="17"/>
      <c r="C21" s="17"/>
      <c r="D21" s="130"/>
      <c r="E21" s="17"/>
      <c r="F21" s="17"/>
      <c r="G21" s="17"/>
      <c r="H21" s="130"/>
      <c r="I21" s="17"/>
      <c r="J21" s="17"/>
      <c r="K21" s="130"/>
      <c r="L21" s="153"/>
      <c r="M21" s="130"/>
      <c r="N21" s="130"/>
      <c r="O21" s="130"/>
    </row>
    <row r="22" spans="1:15" ht="13.8" thickBot="1" x14ac:dyDescent="0.3">
      <c r="A22" s="143" t="s">
        <v>38</v>
      </c>
      <c r="B22" s="159"/>
      <c r="C22" s="60" t="s">
        <v>69</v>
      </c>
      <c r="D22" s="130"/>
      <c r="E22" s="17"/>
      <c r="F22" s="144"/>
      <c r="G22" s="144"/>
      <c r="H22" s="130"/>
      <c r="I22" s="17"/>
      <c r="J22" s="17"/>
      <c r="K22" s="130"/>
      <c r="L22" s="153"/>
      <c r="M22" s="130"/>
      <c r="N22" s="130"/>
      <c r="O22" s="130"/>
    </row>
    <row r="23" spans="1:15" ht="13.8" thickBot="1" x14ac:dyDescent="0.3">
      <c r="A23" s="143"/>
      <c r="B23" s="167">
        <f>B22/(100+C4)*100</f>
        <v>0</v>
      </c>
      <c r="C23" s="130"/>
      <c r="D23" s="162"/>
      <c r="E23" s="145"/>
      <c r="F23" s="126"/>
      <c r="G23" s="126"/>
      <c r="H23" s="130"/>
      <c r="I23" s="17"/>
      <c r="J23" s="17"/>
      <c r="K23" s="130"/>
      <c r="L23" s="153"/>
      <c r="M23" s="130"/>
      <c r="N23" s="130"/>
      <c r="O23" s="130"/>
    </row>
    <row r="24" spans="1:15" ht="13.8" thickBot="1" x14ac:dyDescent="0.3">
      <c r="A24" s="143" t="s">
        <v>38</v>
      </c>
      <c r="B24" s="166">
        <v>4805.24</v>
      </c>
      <c r="C24" s="128" t="s">
        <v>70</v>
      </c>
      <c r="D24" s="130"/>
      <c r="E24" s="17"/>
      <c r="F24" s="146"/>
      <c r="G24" s="146"/>
      <c r="H24" s="130"/>
      <c r="I24" s="17"/>
      <c r="J24" s="17"/>
      <c r="K24" s="130"/>
      <c r="L24" s="153"/>
      <c r="M24" s="130"/>
      <c r="N24" s="130"/>
      <c r="O24" s="130"/>
    </row>
    <row r="25" spans="1:15" x14ac:dyDescent="0.25">
      <c r="A25" s="44"/>
      <c r="B25" s="17"/>
      <c r="C25" s="17"/>
      <c r="D25" s="130"/>
      <c r="E25" s="17"/>
      <c r="F25" s="146"/>
      <c r="G25" s="146"/>
      <c r="H25" s="130"/>
      <c r="I25" s="17"/>
      <c r="J25" s="17"/>
      <c r="K25" s="130"/>
      <c r="L25" s="153"/>
      <c r="M25" s="130"/>
      <c r="N25" s="130"/>
      <c r="O25" s="130"/>
    </row>
    <row r="26" spans="1:15" ht="13.8" thickBot="1" x14ac:dyDescent="0.3">
      <c r="A26" s="147" t="s">
        <v>49</v>
      </c>
      <c r="B26" s="125" t="s">
        <v>50</v>
      </c>
      <c r="C26" s="125" t="s">
        <v>51</v>
      </c>
      <c r="D26" s="137" t="s">
        <v>52</v>
      </c>
      <c r="E26" s="125" t="s">
        <v>38</v>
      </c>
      <c r="F26" s="17"/>
      <c r="G26" s="17"/>
      <c r="H26" s="221" t="s">
        <v>80</v>
      </c>
      <c r="I26" s="221"/>
      <c r="J26" s="221"/>
      <c r="K26" s="221"/>
      <c r="L26" s="182" t="s">
        <v>81</v>
      </c>
      <c r="M26" s="130"/>
      <c r="N26" s="130"/>
      <c r="O26" s="130"/>
    </row>
    <row r="27" spans="1:15" ht="15" thickBot="1" x14ac:dyDescent="0.35">
      <c r="A27" s="205">
        <v>44635</v>
      </c>
      <c r="B27" s="180">
        <v>44651</v>
      </c>
      <c r="C27" s="131">
        <f>IF(AND(A27="",B27=""),0,(B27-A27)+1)</f>
        <v>17</v>
      </c>
      <c r="D27" s="160">
        <f>C27/DAY(EOMONTH(A27,0))</f>
        <v>0.54838709677419351</v>
      </c>
      <c r="E27" s="127">
        <f>B24/D29*D27</f>
        <v>4805.24</v>
      </c>
      <c r="F27" s="127">
        <f>E27</f>
        <v>4805.24</v>
      </c>
      <c r="G27" s="127"/>
      <c r="H27" s="186">
        <f>ROUND(F27,2)</f>
        <v>4805.24</v>
      </c>
      <c r="I27" s="124">
        <f>H27</f>
        <v>4805.24</v>
      </c>
      <c r="J27" s="124"/>
      <c r="K27" s="164" t="str">
        <f>IF(H27&gt;H4,"Betrag &gt; Geringfügigkeitsgrenze",IF(H27&lt;=H4,"Betrag ist geringfügig"))</f>
        <v>Betrag &gt; Geringfügigkeitsgrenze</v>
      </c>
      <c r="L27" s="202">
        <f>H27/C27*N27</f>
        <v>8762.4964705882339</v>
      </c>
      <c r="M27" s="162"/>
      <c r="N27" s="152">
        <f>DAY(DATE(YEAR(B27),MONTH(B27)+1,1)-1)</f>
        <v>31</v>
      </c>
      <c r="O27" s="130"/>
    </row>
    <row r="28" spans="1:15" ht="15" thickBot="1" x14ac:dyDescent="0.35">
      <c r="A28" s="205"/>
      <c r="B28" s="180"/>
      <c r="C28" s="131">
        <f>IF(AND(A28="",B28=""),0,(B28-A28)+1)</f>
        <v>0</v>
      </c>
      <c r="D28" s="160">
        <f>C28/DAY(EOMONTH(A28,0))</f>
        <v>0</v>
      </c>
      <c r="E28" s="127">
        <f>B24/D29*D28</f>
        <v>0</v>
      </c>
      <c r="F28" s="127">
        <f>E28</f>
        <v>0</v>
      </c>
      <c r="G28" s="127"/>
      <c r="H28" s="165">
        <f>ROUND(F28,2)</f>
        <v>0</v>
      </c>
      <c r="I28" s="124">
        <f>H28</f>
        <v>0</v>
      </c>
      <c r="J28" s="124"/>
      <c r="K28" s="164" t="str">
        <f>IF(H28&gt;H4,"Betrag &gt; Geringfügigkeitsgrenze",IF(H28&lt;=H4,"Betrag ist geringfügig"))</f>
        <v>Betrag ist geringfügig</v>
      </c>
      <c r="L28" s="202" t="e">
        <f>H28/C28*N28</f>
        <v>#DIV/0!</v>
      </c>
      <c r="M28" s="162"/>
      <c r="N28" s="152">
        <f>DAY(DATE(YEAR(B28),MONTH(B28)+1,1)-1)</f>
        <v>31</v>
      </c>
      <c r="O28" s="130"/>
    </row>
    <row r="29" spans="1:15" ht="13.8" thickBot="1" x14ac:dyDescent="0.3">
      <c r="A29" s="84"/>
      <c r="B29" s="148"/>
      <c r="C29" s="149">
        <f>SUM(C27:C28)</f>
        <v>17</v>
      </c>
      <c r="D29" s="163">
        <f>SUM(D27:D28)</f>
        <v>0.54838709677419351</v>
      </c>
      <c r="E29" s="150"/>
      <c r="F29" s="150">
        <f>SUM(F27:F28)</f>
        <v>4805.24</v>
      </c>
      <c r="G29" s="150"/>
      <c r="H29" s="178"/>
      <c r="I29" s="35"/>
      <c r="J29" s="35"/>
      <c r="K29" s="184">
        <f>SUM(I27:I28)</f>
        <v>4805.24</v>
      </c>
      <c r="L29" s="207" t="str">
        <f>IF(K29&gt;B24,"Achtung: Betrag übersteigt das Budget",IF(B24&lt;=B24,""))</f>
        <v/>
      </c>
      <c r="M29" s="162"/>
      <c r="N29" s="130"/>
      <c r="O29" s="130"/>
    </row>
    <row r="30" spans="1:15" x14ac:dyDescent="0.25">
      <c r="A30" s="17"/>
      <c r="B30" s="155"/>
      <c r="C30" s="156"/>
      <c r="D30" s="127"/>
      <c r="E30" s="127"/>
      <c r="F30" s="127"/>
      <c r="G30" s="127"/>
      <c r="H30" s="164"/>
      <c r="I30" s="17"/>
      <c r="J30" s="17"/>
      <c r="K30" s="158"/>
      <c r="L30" s="175"/>
      <c r="M30" s="162"/>
      <c r="N30" s="130"/>
      <c r="O30" s="130"/>
    </row>
    <row r="31" spans="1:15" ht="13.8" thickBot="1" x14ac:dyDescent="0.3">
      <c r="H31" s="71"/>
      <c r="K31" s="71"/>
      <c r="L31" s="71"/>
      <c r="M31" s="71"/>
      <c r="N31" s="71"/>
      <c r="O31" s="71"/>
    </row>
    <row r="32" spans="1:15" x14ac:dyDescent="0.25">
      <c r="A32" s="139" t="s">
        <v>56</v>
      </c>
      <c r="B32" s="140" t="s">
        <v>59</v>
      </c>
      <c r="C32" s="140"/>
      <c r="D32" s="151"/>
      <c r="E32" s="14"/>
      <c r="F32" s="14"/>
      <c r="G32" s="140"/>
      <c r="H32" s="161"/>
      <c r="I32" s="14"/>
      <c r="J32" s="14"/>
      <c r="K32" s="161"/>
      <c r="L32" s="177"/>
      <c r="M32" s="130"/>
      <c r="N32" s="130"/>
      <c r="O32" s="130"/>
    </row>
    <row r="33" spans="1:18" ht="13.8" thickBot="1" x14ac:dyDescent="0.3">
      <c r="A33" s="44"/>
      <c r="B33" s="17"/>
      <c r="C33" s="17"/>
      <c r="D33" s="17"/>
      <c r="E33" s="17"/>
      <c r="F33" s="17"/>
      <c r="G33" s="17"/>
      <c r="H33" s="130"/>
      <c r="I33" s="17"/>
      <c r="J33" s="17"/>
      <c r="K33" s="130"/>
      <c r="L33" s="153"/>
      <c r="M33" s="130"/>
      <c r="N33" s="130"/>
      <c r="O33" s="130"/>
    </row>
    <row r="34" spans="1:18" ht="13.8" thickBot="1" x14ac:dyDescent="0.3">
      <c r="A34" s="143" t="s">
        <v>38</v>
      </c>
      <c r="B34" s="159"/>
      <c r="C34" s="60" t="s">
        <v>69</v>
      </c>
      <c r="D34" s="17"/>
      <c r="E34" s="17"/>
      <c r="F34" s="144"/>
      <c r="G34" s="144"/>
      <c r="H34" s="130"/>
      <c r="I34" s="17"/>
      <c r="J34" s="17"/>
      <c r="K34" s="130"/>
      <c r="L34" s="153"/>
      <c r="M34" s="130"/>
      <c r="N34" s="130"/>
      <c r="O34" s="130"/>
    </row>
    <row r="35" spans="1:18" ht="13.8" thickBot="1" x14ac:dyDescent="0.3">
      <c r="A35" s="143"/>
      <c r="B35" s="167">
        <f>B34/(100+C4)*100</f>
        <v>0</v>
      </c>
      <c r="C35" s="130"/>
      <c r="D35" s="126"/>
      <c r="E35" s="145"/>
      <c r="F35" s="126"/>
      <c r="G35" s="126"/>
      <c r="H35" s="130"/>
      <c r="I35" s="17"/>
      <c r="J35" s="17"/>
      <c r="K35" s="130"/>
      <c r="L35" s="153"/>
      <c r="M35" s="130"/>
      <c r="N35" s="130"/>
      <c r="O35" s="130"/>
    </row>
    <row r="36" spans="1:18" ht="13.8" thickBot="1" x14ac:dyDescent="0.3">
      <c r="A36" s="143" t="s">
        <v>38</v>
      </c>
      <c r="B36" s="159">
        <v>1462.93</v>
      </c>
      <c r="C36" s="128" t="s">
        <v>70</v>
      </c>
      <c r="D36" s="17"/>
      <c r="E36" s="17"/>
      <c r="F36" s="146"/>
      <c r="G36" s="146"/>
      <c r="H36" s="130"/>
      <c r="I36" s="17"/>
      <c r="J36" s="17"/>
      <c r="K36" s="130"/>
      <c r="L36" s="153"/>
      <c r="M36" s="130"/>
      <c r="N36" s="130"/>
      <c r="O36" s="130"/>
    </row>
    <row r="37" spans="1:18" x14ac:dyDescent="0.25">
      <c r="A37" s="44"/>
      <c r="B37" s="17"/>
      <c r="C37" s="17"/>
      <c r="D37" s="17"/>
      <c r="E37" s="17"/>
      <c r="F37" s="146"/>
      <c r="G37" s="146"/>
      <c r="H37" s="130"/>
      <c r="I37" s="17"/>
      <c r="J37" s="17"/>
      <c r="K37" s="130"/>
      <c r="L37" s="153"/>
      <c r="M37" s="130"/>
      <c r="N37" s="130"/>
      <c r="O37" s="130"/>
    </row>
    <row r="38" spans="1:18" ht="13.8" thickBot="1" x14ac:dyDescent="0.3">
      <c r="A38" s="147" t="s">
        <v>49</v>
      </c>
      <c r="B38" s="125" t="s">
        <v>50</v>
      </c>
      <c r="C38" s="125" t="s">
        <v>51</v>
      </c>
      <c r="D38" s="125" t="s">
        <v>52</v>
      </c>
      <c r="E38" s="125" t="s">
        <v>38</v>
      </c>
      <c r="F38" s="17"/>
      <c r="G38" s="17"/>
      <c r="H38" s="220" t="s">
        <v>80</v>
      </c>
      <c r="I38" s="220"/>
      <c r="J38" s="220"/>
      <c r="K38" s="220"/>
      <c r="L38" s="182" t="s">
        <v>81</v>
      </c>
      <c r="M38" s="130"/>
      <c r="N38" s="130"/>
      <c r="O38" s="130"/>
      <c r="P38" s="17"/>
    </row>
    <row r="39" spans="1:18" ht="15" thickBot="1" x14ac:dyDescent="0.35">
      <c r="A39" s="205">
        <v>44572</v>
      </c>
      <c r="B39" s="180">
        <v>44592</v>
      </c>
      <c r="C39" s="131">
        <f>IF(AND(A39="",B39=""),0,(B39-A39)+1)</f>
        <v>21</v>
      </c>
      <c r="D39" s="160">
        <f>C39/DAY(EOMONTH(A39,0))</f>
        <v>0.67741935483870963</v>
      </c>
      <c r="E39" s="127">
        <f>B36/D41*D39</f>
        <v>617.07520803443322</v>
      </c>
      <c r="F39" s="127">
        <f>E39</f>
        <v>617.07520803443322</v>
      </c>
      <c r="G39" s="127"/>
      <c r="H39" s="186">
        <f>ROUND(F39,2)</f>
        <v>617.08000000000004</v>
      </c>
      <c r="I39" s="124">
        <f>H39</f>
        <v>617.08000000000004</v>
      </c>
      <c r="J39" s="124"/>
      <c r="K39" s="164" t="str">
        <f>IF(H39&gt;H4,"Betrag &gt; Geringfügigkeitsgrenze",IF(H39&lt;=H4,"Betrag ist geringfügig"))</f>
        <v>Betrag &gt; Geringfügigkeitsgrenze</v>
      </c>
      <c r="L39" s="202">
        <f>H39/C39*N39</f>
        <v>910.92761904761903</v>
      </c>
      <c r="M39" s="162"/>
      <c r="N39" s="152">
        <f>DAY(DATE(YEAR(B39),MONTH(B39)+1,1)-1)</f>
        <v>31</v>
      </c>
      <c r="O39" s="130"/>
      <c r="P39" s="126"/>
      <c r="Q39" s="136"/>
      <c r="R39" s="135"/>
    </row>
    <row r="40" spans="1:18" ht="15" thickBot="1" x14ac:dyDescent="0.35">
      <c r="A40" s="205">
        <v>44593</v>
      </c>
      <c r="B40" s="180">
        <v>44618</v>
      </c>
      <c r="C40" s="131">
        <f>IF(AND(A40="",B40=""),0,(B40-A40)+1)</f>
        <v>26</v>
      </c>
      <c r="D40" s="160">
        <f>C40/DAY(EOMONTH(A40,0))</f>
        <v>0.9285714285714286</v>
      </c>
      <c r="E40" s="127">
        <f>B36/D41*D40</f>
        <v>845.85479196556673</v>
      </c>
      <c r="F40" s="127">
        <f>E40</f>
        <v>845.85479196556673</v>
      </c>
      <c r="G40" s="127"/>
      <c r="H40" s="165">
        <f>ROUND(F40,2)</f>
        <v>845.85</v>
      </c>
      <c r="I40" s="124">
        <f>H40</f>
        <v>845.85</v>
      </c>
      <c r="J40" s="124"/>
      <c r="K40" s="164" t="str">
        <f>IF(H40&gt;H4,"Betrag &gt; Geringfügigkeitsgrenze",IF(H40&lt;=H4,"Betrag ist geringfügig"))</f>
        <v>Betrag &gt; Geringfügigkeitsgrenze</v>
      </c>
      <c r="L40" s="202">
        <f>H40/C40*N40</f>
        <v>910.9153846153846</v>
      </c>
      <c r="M40" s="162"/>
      <c r="N40" s="152">
        <f>DAY(DATE(YEAR(B40),MONTH(B40)+1,1)-1)</f>
        <v>28</v>
      </c>
      <c r="O40" s="130"/>
      <c r="P40" s="126"/>
    </row>
    <row r="41" spans="1:18" ht="13.8" thickBot="1" x14ac:dyDescent="0.3">
      <c r="A41" s="84"/>
      <c r="B41" s="148"/>
      <c r="C41" s="149">
        <f>SUM(C39:C40)</f>
        <v>47</v>
      </c>
      <c r="D41" s="163">
        <f>SUM(D39:D40)</f>
        <v>1.6059907834101383</v>
      </c>
      <c r="E41" s="150"/>
      <c r="F41" s="150">
        <f>SUM(F39:F40)</f>
        <v>1462.9299999999998</v>
      </c>
      <c r="G41" s="150"/>
      <c r="H41" s="178"/>
      <c r="I41" s="35"/>
      <c r="J41" s="35"/>
      <c r="K41" s="184">
        <f>SUM(I39:I40)</f>
        <v>1462.93</v>
      </c>
      <c r="L41" s="207" t="str">
        <f>IF(K41&gt;B36,"Achtung: Betrag übersteigt das Budget",IF(B36&lt;=B36,""))</f>
        <v/>
      </c>
      <c r="M41" s="162"/>
      <c r="N41" s="130"/>
      <c r="O41" s="130"/>
      <c r="P41" s="17"/>
    </row>
    <row r="42" spans="1:18" x14ac:dyDescent="0.25">
      <c r="O42" s="17"/>
      <c r="P42" s="17"/>
    </row>
    <row r="44" spans="1:18" ht="13.8" x14ac:dyDescent="0.25">
      <c r="F44" s="206"/>
      <c r="G44" s="206"/>
    </row>
    <row r="45" spans="1:18" x14ac:dyDescent="0.25">
      <c r="I45" s="208"/>
      <c r="J45" s="208"/>
    </row>
    <row r="46" spans="1:18" x14ac:dyDescent="0.25">
      <c r="I46" s="208"/>
      <c r="J46" s="208"/>
    </row>
  </sheetData>
  <sheetProtection algorithmName="SHA-512" hashValue="dx1LtbiZvv5UAkCaiO+UbDo6AW71CP0eMSe+bvbRIQQfleC+HVpVsrC4E12UCDkc6BUctTV2Yw0kR3jg+POKNw==" saltValue="S1lU9rnwy6JH4ms85S4FFQ==" spinCount="100000" sheet="1" objects="1" scenarios="1"/>
  <mergeCells count="5">
    <mergeCell ref="A3:B3"/>
    <mergeCell ref="A4:B4"/>
    <mergeCell ref="H38:K38"/>
    <mergeCell ref="H26:K26"/>
    <mergeCell ref="H13:K13"/>
  </mergeCells>
  <pageMargins left="0.70866141732283472" right="0.70866141732283472" top="0.78740157480314965" bottom="0.78740157480314965" header="0.31496062992125984" footer="0.31496062992125984"/>
  <pageSetup paperSize="9" scale="89" orientation="landscape" r:id="rId1"/>
  <headerFooter>
    <oddHeader xml:space="preserve">&amp;L&amp;8&amp;D&amp;C&amp;8Berechnungshilfe für freie Dienstverträge - Werkverträge
&amp;R&amp;8gültig ab 01.02.2023
</oddHeader>
    <oddFooter>&amp;C&amp;8Seite &amp;P von &amp;N</oddFooter>
  </headerFooter>
  <ignoredErrors>
    <ignoredError sqref="H27:H28 D15 H39:H40 H15:H16 H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§ 26</vt:lpstr>
      <vt:lpstr>§ 27 und sonstige</vt:lpstr>
      <vt:lpstr>§ 26 geringfügig</vt:lpstr>
      <vt:lpstr>§ 27 geringfügig</vt:lpstr>
      <vt:lpstr>freier DV - WV</vt:lpstr>
      <vt:lpstr>'§ 26'!Druckbereich</vt:lpstr>
      <vt:lpstr>'§ 26 geringfügig'!Druckbereich</vt:lpstr>
      <vt:lpstr>'§ 27 geringfügig'!Druckbereich</vt:lpstr>
      <vt:lpstr>'§ 27 und sonstige'!Druckbereich</vt:lpstr>
      <vt:lpstr>'freier DV - WV'!Druckbereich</vt:lpstr>
    </vt:vector>
  </TitlesOfParts>
  <Company>ZID/UNIVIE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willena7</dc:creator>
  <cp:lastModifiedBy>Claudia Kathan</cp:lastModifiedBy>
  <cp:lastPrinted>2018-02-16T08:20:37Z</cp:lastPrinted>
  <dcterms:created xsi:type="dcterms:W3CDTF">2006-09-29T09:14:55Z</dcterms:created>
  <dcterms:modified xsi:type="dcterms:W3CDTF">2022-12-23T12:27:05Z</dcterms:modified>
</cp:coreProperties>
</file>