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fs.univie.ac.at\homedirs\linderg5\Desktop\"/>
    </mc:Choice>
  </mc:AlternateContent>
  <bookViews>
    <workbookView xWindow="0" yWindow="0" windowWidth="38400" windowHeight="17100" activeTab="1"/>
  </bookViews>
  <sheets>
    <sheet name="Instructions" sheetId="3" r:id="rId1"/>
    <sheet name="E+LSII Budget Uni Wien" sheetId="1" r:id="rId2"/>
  </sheets>
  <externalReferences>
    <externalReference r:id="rId3"/>
  </externalReferences>
  <definedNames>
    <definedName name="_xlnm.Print_Area" localSheetId="1">'E+LSII Budget Uni Wien'!$B$25:$F$57</definedName>
    <definedName name="EMP_OTHER">[1]Instructions!$C$49</definedName>
    <definedName name="EMP_TYPE1">[1]Instructions!$C$45</definedName>
    <definedName name="EMP_TYPE2">[1]Instructions!$C$46</definedName>
    <definedName name="EMP_TYPE3">[1]Instructions!$C$47</definedName>
    <definedName name="EMP_TYPE4">[1]Instructions!$C$48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3" i="1" l="1"/>
  <c r="D10" i="1"/>
  <c r="D9" i="1"/>
  <c r="D8" i="1"/>
  <c r="D7" i="1"/>
  <c r="D6" i="1"/>
  <c r="D5" i="1"/>
  <c r="D4" i="1"/>
  <c r="D3" i="1"/>
  <c r="N34" i="1" l="1"/>
  <c r="M34" i="1"/>
  <c r="L34" i="1"/>
  <c r="K34" i="1"/>
  <c r="J34" i="1"/>
  <c r="I34" i="1"/>
  <c r="O34" i="1" s="1"/>
  <c r="N33" i="1"/>
  <c r="M33" i="1"/>
  <c r="L33" i="1"/>
  <c r="K33" i="1"/>
  <c r="O33" i="1" s="1"/>
  <c r="J33" i="1"/>
  <c r="I33" i="1"/>
  <c r="N30" i="1"/>
  <c r="M30" i="1"/>
  <c r="L30" i="1"/>
  <c r="K30" i="1"/>
  <c r="O30" i="1" s="1"/>
  <c r="J30" i="1"/>
  <c r="I30" i="1"/>
  <c r="N29" i="1"/>
  <c r="M29" i="1"/>
  <c r="L29" i="1"/>
  <c r="K29" i="1"/>
  <c r="J29" i="1"/>
  <c r="O29" i="1" s="1"/>
  <c r="I29" i="1"/>
  <c r="N32" i="1"/>
  <c r="M32" i="1"/>
  <c r="L32" i="1"/>
  <c r="K32" i="1"/>
  <c r="J32" i="1"/>
  <c r="I32" i="1"/>
  <c r="N31" i="1"/>
  <c r="M31" i="1"/>
  <c r="L31" i="1"/>
  <c r="K31" i="1"/>
  <c r="J31" i="1"/>
  <c r="I31" i="1"/>
  <c r="N28" i="1"/>
  <c r="M28" i="1"/>
  <c r="L28" i="1"/>
  <c r="K28" i="1"/>
  <c r="J28" i="1"/>
  <c r="I28" i="1"/>
  <c r="O32" i="1" l="1"/>
  <c r="O31" i="1"/>
  <c r="F36" i="1"/>
  <c r="F44" i="1" l="1"/>
  <c r="F39" i="1" l="1"/>
  <c r="H21" i="1" l="1"/>
  <c r="E34" i="1" s="1"/>
  <c r="H20" i="1"/>
  <c r="E33" i="1" s="1"/>
  <c r="H19" i="1"/>
  <c r="E32" i="1" s="1"/>
  <c r="H18" i="1"/>
  <c r="H17" i="1"/>
  <c r="H16" i="1"/>
  <c r="E30" i="1" s="1"/>
  <c r="H15" i="1"/>
  <c r="E29" i="1" s="1"/>
  <c r="H14" i="1"/>
  <c r="E28" i="1" s="1"/>
  <c r="E31" i="1" l="1"/>
  <c r="F31" i="1" s="1"/>
  <c r="H13" i="1"/>
  <c r="E35" i="1" l="1"/>
  <c r="C9" i="1"/>
  <c r="F33" i="1" l="1"/>
  <c r="L53" i="1"/>
  <c r="N53" i="1" s="1"/>
  <c r="L54" i="1"/>
  <c r="N54" i="1" s="1"/>
  <c r="O54" i="1" s="1"/>
  <c r="L55" i="1"/>
  <c r="N55" i="1" s="1"/>
  <c r="O55" i="1" s="1"/>
  <c r="L56" i="1"/>
  <c r="N56" i="1" s="1"/>
  <c r="O56" i="1" s="1"/>
  <c r="L57" i="1"/>
  <c r="N57" i="1" s="1"/>
  <c r="O57" i="1" s="1"/>
  <c r="I58" i="1"/>
  <c r="C4" i="1"/>
  <c r="C5" i="1"/>
  <c r="C6" i="1"/>
  <c r="C7" i="1"/>
  <c r="C8" i="1"/>
  <c r="C10" i="1"/>
  <c r="C3" i="1"/>
  <c r="C22" i="1"/>
  <c r="D22" i="1"/>
  <c r="E22" i="1"/>
  <c r="F22" i="1"/>
  <c r="G22" i="1"/>
  <c r="B22" i="1"/>
  <c r="F34" i="1" l="1"/>
  <c r="F28" i="1"/>
  <c r="F30" i="1"/>
  <c r="F32" i="1"/>
  <c r="F29" i="1"/>
  <c r="L58" i="1"/>
  <c r="O53" i="1"/>
  <c r="O58" i="1" s="1"/>
  <c r="F35" i="1" l="1"/>
  <c r="P30" i="1"/>
  <c r="L35" i="1"/>
  <c r="K35" i="1"/>
  <c r="J35" i="1"/>
  <c r="N58" i="1"/>
  <c r="F43" i="1" s="1"/>
  <c r="P29" i="1"/>
  <c r="P34" i="1"/>
  <c r="O28" i="1"/>
  <c r="P28" i="1" s="1"/>
  <c r="P32" i="1"/>
  <c r="F51" i="1" l="1"/>
  <c r="F38" i="1"/>
  <c r="F53" i="1" s="1"/>
  <c r="F55" i="1" s="1"/>
  <c r="F56" i="1" s="1"/>
  <c r="P31" i="1"/>
  <c r="O35" i="1"/>
  <c r="P35" i="1" s="1"/>
  <c r="H22" i="1" l="1"/>
  <c r="F57" i="1" l="1"/>
  <c r="F58" i="1" s="1"/>
  <c r="N35" i="1" l="1"/>
  <c r="M35" i="1"/>
  <c r="I35" i="1"/>
</calcChain>
</file>

<file path=xl/comments1.xml><?xml version="1.0" encoding="utf-8"?>
<comments xmlns="http://schemas.openxmlformats.org/spreadsheetml/2006/main">
  <authors>
    <author>Angela Meyer</author>
    <author>Helmut Schaschl</author>
  </authors>
  <commentList>
    <comment ref="D2" authorId="0" shapeId="0">
      <text>
        <r>
          <rPr>
            <b/>
            <sz val="9"/>
            <color indexed="81"/>
            <rFont val="Segoe UI"/>
            <charset val="1"/>
          </rPr>
          <t>Angela Meyer:</t>
        </r>
        <r>
          <rPr>
            <sz val="9"/>
            <color indexed="81"/>
            <rFont val="Segoe UI"/>
            <charset val="1"/>
          </rPr>
          <t xml:space="preserve">
Please indicate these unit costs in your proposal for the different staff categories. </t>
        </r>
      </text>
    </comment>
    <comment ref="F35" authorId="0" shapeId="0">
      <text>
        <r>
          <rPr>
            <b/>
            <sz val="9"/>
            <color indexed="81"/>
            <rFont val="Segoe UI"/>
            <family val="2"/>
          </rPr>
          <t>Angela Meyer:</t>
        </r>
        <r>
          <rPr>
            <sz val="9"/>
            <color indexed="81"/>
            <rFont val="Segoe UI"/>
            <family val="2"/>
          </rPr>
          <t xml:space="preserve">
Personal costs requested. 
These personnel costs are based on average rates (2023-2025)</t>
        </r>
      </text>
    </comment>
    <comment ref="O35" authorId="0" shapeId="0">
      <text>
        <r>
          <rPr>
            <b/>
            <sz val="9"/>
            <color indexed="81"/>
            <rFont val="Segoe UI"/>
            <family val="2"/>
          </rPr>
          <t>Angela Meyer:</t>
        </r>
        <r>
          <rPr>
            <sz val="9"/>
            <color indexed="81"/>
            <rFont val="Segoe UI"/>
            <family val="2"/>
          </rPr>
          <t xml:space="preserve">
These personnel costs correspond to the actual personnel costs.</t>
        </r>
      </text>
    </comment>
    <comment ref="P35" authorId="0" shapeId="0">
      <text>
        <r>
          <rPr>
            <b/>
            <sz val="9"/>
            <color indexed="81"/>
            <rFont val="Segoe UI"/>
            <family val="2"/>
          </rPr>
          <t>Angela Meyer:</t>
        </r>
        <r>
          <rPr>
            <sz val="9"/>
            <color indexed="81"/>
            <rFont val="Segoe UI"/>
            <family val="2"/>
          </rPr>
          <t xml:space="preserve">
difference between personnel costs based on average (2023-2025) and actual personnel costs. Should be positive (+)</t>
        </r>
      </text>
    </comment>
    <comment ref="F43" authorId="0" shapeId="0">
      <text>
        <r>
          <rPr>
            <b/>
            <sz val="9"/>
            <color indexed="81"/>
            <rFont val="Segoe UI"/>
            <family val="2"/>
          </rPr>
          <t>Helmut Schaschl</t>
        </r>
        <r>
          <rPr>
            <sz val="9"/>
            <color indexed="81"/>
            <rFont val="Segoe UI"/>
            <family val="2"/>
          </rPr>
          <t>:  Please calculate the Equipment Costs (items that cost ≥ €1.5k) with the Depreciation Costcalculator (items/devices that cost below €1.5k = consumables).</t>
        </r>
      </text>
    </comment>
    <comment ref="I53" authorId="1" shapeId="0">
      <text>
        <r>
          <rPr>
            <b/>
            <sz val="9"/>
            <color indexed="81"/>
            <rFont val="Segoe UI"/>
            <family val="2"/>
          </rPr>
          <t xml:space="preserve">Helmut Schaschl
</t>
        </r>
        <r>
          <rPr>
            <sz val="9"/>
            <color indexed="81"/>
            <rFont val="Segoe UI"/>
            <family val="2"/>
          </rPr>
          <t>Preis inkl. MWST. u. Lieferung.</t>
        </r>
      </text>
    </comment>
    <comment ref="K53" authorId="1" shapeId="0">
      <text>
        <r>
          <rPr>
            <b/>
            <sz val="9"/>
            <color indexed="81"/>
            <rFont val="Segoe UI"/>
            <family val="2"/>
          </rPr>
          <t>Helmut Schaschl:</t>
        </r>
        <r>
          <rPr>
            <sz val="9"/>
            <color indexed="81"/>
            <rFont val="Segoe UI"/>
            <family val="2"/>
          </rPr>
          <t xml:space="preserve">
Geben Sie hier die grundsätzliche Nutzunsdauer an.</t>
        </r>
      </text>
    </comment>
    <comment ref="B58" authorId="0" shapeId="0">
      <text>
        <r>
          <rPr>
            <b/>
            <sz val="9"/>
            <color indexed="81"/>
            <rFont val="Segoe UI"/>
            <charset val="1"/>
          </rPr>
          <t>Angela Meyer:</t>
        </r>
        <r>
          <rPr>
            <sz val="9"/>
            <color indexed="81"/>
            <rFont val="Segoe UI"/>
            <charset val="1"/>
          </rPr>
          <t xml:space="preserve">
Co-financing is the difference between the actual costs and the requested EU contriubution. Please justify how this gap will be covered (e.g. by costing permanent staff costs in)</t>
        </r>
      </text>
    </comment>
  </commentList>
</comments>
</file>

<file path=xl/sharedStrings.xml><?xml version="1.0" encoding="utf-8"?>
<sst xmlns="http://schemas.openxmlformats.org/spreadsheetml/2006/main" count="116" uniqueCount="112">
  <si>
    <t>Admin/TA/Laborant</t>
  </si>
  <si>
    <t>Cost Category</t>
  </si>
  <si>
    <t>Personnel</t>
  </si>
  <si>
    <t>PI</t>
  </si>
  <si>
    <t>Senior Staff</t>
  </si>
  <si>
    <t>Total</t>
  </si>
  <si>
    <t>Other: Admin/TA/Laborant</t>
  </si>
  <si>
    <t>project months/year</t>
  </si>
  <si>
    <t>Total in Euro</t>
  </si>
  <si>
    <t>Other - Admin/TA/Lab</t>
  </si>
  <si>
    <t>Other - MasterStud</t>
  </si>
  <si>
    <t>€/yearly</t>
  </si>
  <si>
    <t>€/monthly</t>
  </si>
  <si>
    <t>€/Total</t>
  </si>
  <si>
    <t>€</t>
  </si>
  <si>
    <t>PostDoc &gt;8 Jahre (Senior)</t>
  </si>
  <si>
    <t>PostDoc &lt;8 Jahre</t>
  </si>
  <si>
    <t>PhD Student &gt;3 Jahre</t>
  </si>
  <si>
    <t>PhD Student &lt;3 Jahre</t>
  </si>
  <si>
    <t>Postdocs &lt;8 Jahre</t>
  </si>
  <si>
    <t>Other: Master student</t>
  </si>
  <si>
    <t>Preis</t>
  </si>
  <si>
    <t xml:space="preserve">Laufzeit Gerät </t>
  </si>
  <si>
    <t>Abschr./Jahr</t>
  </si>
  <si>
    <t>Laufzeit Proj.</t>
  </si>
  <si>
    <t>Abschr. Gesamt</t>
  </si>
  <si>
    <t>Saldo</t>
  </si>
  <si>
    <t>Kosten Gerät #1:</t>
  </si>
  <si>
    <t>Laufzeit #1:</t>
  </si>
  <si>
    <t>Kosten Gerät #2:</t>
  </si>
  <si>
    <t>Laufzeit #2:</t>
  </si>
  <si>
    <t>Kosten Gerät #3:</t>
  </si>
  <si>
    <t>Laufzeit #3:</t>
  </si>
  <si>
    <t>Kosten Gerät #4:</t>
  </si>
  <si>
    <t>Laufzeit #4:</t>
  </si>
  <si>
    <t>Kosten Gerät #5:</t>
  </si>
  <si>
    <t>Laufzeit #5:</t>
  </si>
  <si>
    <t xml:space="preserve">Sachanlage                                             Nutzungsdauer </t>
  </si>
  <si>
    <t>Technische Anlagen und Maschinen      10 Jahre</t>
  </si>
  <si>
    <t>Laboreinrichtungen                                   10 Jahre</t>
  </si>
  <si>
    <t>Laborkleingeräte                                         5 Jahre</t>
  </si>
  <si>
    <t>EDV Anlagen                                                4 Jahre</t>
  </si>
  <si>
    <t>Berechnung Abschreibungskosten Geräte/Depreciaton rates</t>
  </si>
  <si>
    <t>Typischen Nutzungdauer für Sachanlagen an der Univeristät Wien</t>
  </si>
  <si>
    <t>TOTAL person-months</t>
  </si>
  <si>
    <t>Important Links:</t>
  </si>
  <si>
    <t>Personnel costs: gross-gross salaries (brutto-brutto incl. employers contribution), full-time equivalent (fte)</t>
  </si>
  <si>
    <r>
      <rPr>
        <b/>
        <vertAlign val="superscript"/>
        <sz val="11"/>
        <color rgb="FFFF0000"/>
        <rFont val="Calibri"/>
        <family val="2"/>
        <scheme val="minor"/>
      </rPr>
      <t>2a</t>
    </r>
    <r>
      <rPr>
        <b/>
        <sz val="11"/>
        <color theme="1"/>
        <rFont val="Calibri"/>
        <family val="2"/>
        <scheme val="minor"/>
      </rPr>
      <t>PostDoc</t>
    </r>
    <r>
      <rPr>
        <sz val="11"/>
        <color theme="1"/>
        <rFont val="Calibri"/>
        <family val="2"/>
        <scheme val="minor"/>
      </rPr>
      <t xml:space="preserve"> &gt;8 Jahre Senior Postdoc with more than 8 years work experience at the University </t>
    </r>
  </si>
  <si>
    <r>
      <rPr>
        <b/>
        <vertAlign val="superscript"/>
        <sz val="11"/>
        <color rgb="FFFF0000"/>
        <rFont val="Calibri"/>
        <family val="2"/>
        <scheme val="minor"/>
      </rPr>
      <t>2b</t>
    </r>
    <r>
      <rPr>
        <b/>
        <sz val="11"/>
        <color theme="1"/>
        <rFont val="Calibri"/>
        <family val="2"/>
        <scheme val="minor"/>
      </rPr>
      <t>PostDoc</t>
    </r>
    <r>
      <rPr>
        <sz val="11"/>
        <color theme="1"/>
        <rFont val="Calibri"/>
        <family val="2"/>
        <scheme val="minor"/>
      </rPr>
      <t xml:space="preserve"> &lt;8 Jahre Postdoc with less than 8 years work experience at the University </t>
    </r>
  </si>
  <si>
    <r>
      <rPr>
        <b/>
        <vertAlign val="superscript"/>
        <sz val="10"/>
        <color rgb="FFFF0000"/>
        <rFont val="Arial"/>
        <family val="2"/>
      </rPr>
      <t>4</t>
    </r>
    <r>
      <rPr>
        <b/>
        <sz val="10"/>
        <color theme="1"/>
        <rFont val="Arial"/>
        <family val="2"/>
      </rPr>
      <t>Project Management</t>
    </r>
  </si>
  <si>
    <r>
      <rPr>
        <b/>
        <vertAlign val="superscript"/>
        <sz val="10"/>
        <color rgb="FFFF0000"/>
        <rFont val="Arial"/>
        <family val="2"/>
      </rPr>
      <t>5</t>
    </r>
    <r>
      <rPr>
        <b/>
        <sz val="10"/>
        <color theme="1"/>
        <rFont val="Arial"/>
        <family val="2"/>
      </rPr>
      <t>Master Student</t>
    </r>
  </si>
  <si>
    <r>
      <rPr>
        <b/>
        <vertAlign val="superscript"/>
        <sz val="11"/>
        <color rgb="FFFF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PI</t>
    </r>
  </si>
  <si>
    <r>
      <rPr>
        <b/>
        <vertAlign val="superscript"/>
        <sz val="11"/>
        <color rgb="FFFF0000"/>
        <rFont val="Calibri"/>
        <family val="2"/>
        <scheme val="minor"/>
      </rPr>
      <t>2a</t>
    </r>
    <r>
      <rPr>
        <b/>
        <sz val="11"/>
        <color theme="1"/>
        <rFont val="Calibri"/>
        <family val="2"/>
        <scheme val="minor"/>
      </rPr>
      <t>PostDoc &gt;8 Jahre (Senior)</t>
    </r>
  </si>
  <si>
    <r>
      <rPr>
        <b/>
        <vertAlign val="superscript"/>
        <sz val="11"/>
        <color rgb="FFFF0000"/>
        <rFont val="Calibri"/>
        <family val="2"/>
        <scheme val="minor"/>
      </rPr>
      <t>2b</t>
    </r>
    <r>
      <rPr>
        <b/>
        <sz val="11"/>
        <color theme="1"/>
        <rFont val="Calibri"/>
        <family val="2"/>
        <scheme val="minor"/>
      </rPr>
      <t>PostDoc &lt;8 Jahre</t>
    </r>
  </si>
  <si>
    <r>
      <rPr>
        <b/>
        <vertAlign val="superscript"/>
        <sz val="11"/>
        <color rgb="FFFF0000"/>
        <rFont val="Calibri"/>
        <family val="2"/>
        <scheme val="minor"/>
      </rPr>
      <t>3a</t>
    </r>
    <r>
      <rPr>
        <b/>
        <sz val="11"/>
        <color theme="1"/>
        <rFont val="Calibri"/>
        <family val="2"/>
        <scheme val="minor"/>
      </rPr>
      <t>PhD Student &gt;3 Jahre</t>
    </r>
  </si>
  <si>
    <r>
      <rPr>
        <b/>
        <vertAlign val="superscript"/>
        <sz val="11"/>
        <color rgb="FFFF0000"/>
        <rFont val="Calibri"/>
        <family val="2"/>
        <scheme val="minor"/>
      </rPr>
      <t>3b</t>
    </r>
    <r>
      <rPr>
        <b/>
        <sz val="11"/>
        <color theme="1"/>
        <rFont val="Calibri"/>
        <family val="2"/>
        <scheme val="minor"/>
      </rPr>
      <t>PhD Student &lt;3 Jahre</t>
    </r>
  </si>
  <si>
    <r>
      <rPr>
        <b/>
        <vertAlign val="superscript"/>
        <sz val="11"/>
        <color rgb="FFFF0000"/>
        <rFont val="Calibri"/>
        <family val="2"/>
        <scheme val="minor"/>
      </rPr>
      <t xml:space="preserve">5 </t>
    </r>
    <r>
      <rPr>
        <b/>
        <sz val="11"/>
        <color theme="1"/>
        <rFont val="Calibri"/>
        <family val="2"/>
        <scheme val="minor"/>
      </rPr>
      <t>Master student</t>
    </r>
    <r>
      <rPr>
        <sz val="11"/>
        <color theme="1"/>
        <rFont val="Calibri"/>
        <family val="2"/>
        <scheme val="minor"/>
      </rPr>
      <t xml:space="preserve"> max. 20h/week employment contract possible</t>
    </r>
  </si>
  <si>
    <t>Other: Project Managemen</t>
  </si>
  <si>
    <t>Other - PMGT</t>
  </si>
  <si>
    <t>https://forschung.univie.ac.at/services/projektmanagement/</t>
  </si>
  <si>
    <t>C.1 Travel and subsistence</t>
  </si>
  <si>
    <t>C.2 Equipment - incl. major equipment</t>
  </si>
  <si>
    <t xml:space="preserve">Total Eligible Costs </t>
  </si>
  <si>
    <t>C.3 Total other goods, works &amp; services</t>
  </si>
  <si>
    <r>
      <rPr>
        <b/>
        <vertAlign val="superscript"/>
        <sz val="11"/>
        <color rgb="FFFF0000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PI:</t>
    </r>
    <r>
      <rPr>
        <sz val="11"/>
        <rFont val="Calibri"/>
        <family val="2"/>
        <scheme val="minor"/>
      </rPr>
      <t xml:space="preserve"> calculation is optional if employed already (if employed, please use your actual gross-gross/brutto-brutto salary as basis!) </t>
    </r>
  </si>
  <si>
    <r>
      <rPr>
        <b/>
        <vertAlign val="superscript"/>
        <sz val="11"/>
        <color rgb="FFFF0000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Project Management (optional):</t>
    </r>
    <r>
      <rPr>
        <sz val="11"/>
        <color theme="1"/>
        <rFont val="Calibri"/>
        <family val="2"/>
        <scheme val="minor"/>
      </rPr>
      <t xml:space="preserve"> Research Services &amp; Career Development Office offers project management support; as</t>
    </r>
    <r>
      <rPr>
        <b/>
        <sz val="11"/>
        <color theme="1"/>
        <rFont val="Calibri"/>
        <family val="2"/>
        <scheme val="minor"/>
      </rPr>
      <t xml:space="preserve"> 5% fte = 0.3 per 6 months</t>
    </r>
    <r>
      <rPr>
        <sz val="11"/>
        <color theme="1"/>
        <rFont val="Calibri"/>
        <family val="2"/>
        <scheme val="minor"/>
      </rPr>
      <t>; more information via the weblink below. Subject to capacity of Project Managers.</t>
    </r>
  </si>
  <si>
    <r>
      <t>D. Internally invoiced goods &amp; services</t>
    </r>
    <r>
      <rPr>
        <b/>
        <sz val="10"/>
        <color rgb="FF0000FF"/>
        <rFont val="Times New Roman"/>
        <family val="1"/>
      </rPr>
      <t xml:space="preserve"> (no overheads)</t>
    </r>
  </si>
  <si>
    <r>
      <rPr>
        <b/>
        <vertAlign val="superscript"/>
        <sz val="11"/>
        <color rgb="FFFF0000"/>
        <rFont val="Calibri"/>
        <family val="2"/>
        <scheme val="minor"/>
      </rPr>
      <t>3a,b</t>
    </r>
    <r>
      <rPr>
        <b/>
        <sz val="11"/>
        <rFont val="Calibri"/>
        <family val="2"/>
        <scheme val="minor"/>
      </rPr>
      <t xml:space="preserve"> PhD</t>
    </r>
    <r>
      <rPr>
        <sz val="11"/>
        <rFont val="Calibri"/>
        <family val="2"/>
        <scheme val="minor"/>
      </rPr>
      <t xml:space="preserve"> salaries for</t>
    </r>
    <r>
      <rPr>
        <b/>
        <sz val="11"/>
        <rFont val="Calibri"/>
        <family val="2"/>
        <scheme val="minor"/>
      </rPr>
      <t xml:space="preserve"> 1 fte</t>
    </r>
    <r>
      <rPr>
        <sz val="11"/>
        <rFont val="Calibri"/>
        <family val="2"/>
        <scheme val="minor"/>
      </rPr>
      <t xml:space="preserve">  (= 40h/week employment); if employed for more than 3 years, please calculate remaining years with "PhD Student &gt; 3 Jahre" - see details in the KV (https://personalwesen.univie.ac.at/kollektivvertrag/)</t>
    </r>
  </si>
  <si>
    <t>€/monthly 2023-2025</t>
  </si>
  <si>
    <t>E. Indirect Costs (7% overheads)</t>
  </si>
  <si>
    <t>Co-financing</t>
  </si>
  <si>
    <t>ERASMUS+ Programme Guide 2021 - 2027</t>
  </si>
  <si>
    <t>BUDGET</t>
  </si>
  <si>
    <t>A1. Employees (or equivalent) person months</t>
  </si>
  <si>
    <t>Travel</t>
  </si>
  <si>
    <t>Subsistence</t>
  </si>
  <si>
    <t>Services for Meetings, Seminars</t>
  </si>
  <si>
    <t>Website</t>
  </si>
  <si>
    <t>Artistic Fees</t>
  </si>
  <si>
    <t>Other (please specify details under worksheet "Comments")</t>
  </si>
  <si>
    <t xml:space="preserve">Consumables                                                                          </t>
  </si>
  <si>
    <t xml:space="preserve">Services for communication/promotion/dissemination    </t>
  </si>
  <si>
    <t>Accomodation</t>
  </si>
  <si>
    <t>Requested EU contribution  90% (CBHE)</t>
  </si>
  <si>
    <t>A. Direct Personnel Costs</t>
  </si>
  <si>
    <t>PhD Students</t>
  </si>
  <si>
    <t>Project Management</t>
  </si>
  <si>
    <t>MA Student</t>
  </si>
  <si>
    <t>Postdocs &lt; 8 Jahre</t>
  </si>
  <si>
    <t xml:space="preserve">PhD </t>
  </si>
  <si>
    <t xml:space="preserve"> Difference budget request/ costs</t>
  </si>
  <si>
    <t>D.1. Financial support to third parties</t>
  </si>
  <si>
    <t>TOTAL DIRECT COSTS (INCL. SUBCONTRACTING) A+B+C+D</t>
  </si>
  <si>
    <t>TOTAL Personnel costs (A)</t>
  </si>
  <si>
    <t>D. Other cost categories (D)</t>
  </si>
  <si>
    <t>Costs</t>
  </si>
  <si>
    <t>in euro</t>
  </si>
  <si>
    <t>PM</t>
  </si>
  <si>
    <t>B1. Subcontracting</t>
  </si>
  <si>
    <t>B. Subcontracting (total)</t>
  </si>
  <si>
    <t>C. Purchase Costs (Total C )</t>
  </si>
  <si>
    <t>Please use this spreadsheet to calculate the UniVie contribution in your CBHE proposal</t>
  </si>
  <si>
    <t>It is based on the beneficiary tab in the Tpl_Detailed Budget Table in the application form</t>
  </si>
  <si>
    <t xml:space="preserve">Please only fill in the orange fields. The other fields will be calculated automatically. </t>
  </si>
  <si>
    <t>Personnel costs:</t>
  </si>
  <si>
    <t xml:space="preserve">As the personnel types (categories) will be predefined in your proposal (Type 1 - Type5), please choose the most suitable category (PI, Senior staff, PhD etc) for your calculation of personnel costs based on the University's KV. </t>
  </si>
  <si>
    <t>General</t>
  </si>
  <si>
    <t>X</t>
  </si>
  <si>
    <r>
      <rPr>
        <b/>
        <sz val="12"/>
        <color rgb="FFFF0000"/>
        <rFont val="Calibri"/>
        <family val="2"/>
        <scheme val="minor"/>
      </rPr>
      <t>2022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*KV-Sätze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</si>
  <si>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All salaries 2022 are in accord. with KV (Kollektivvertrag) and are annual gross-gross salaries (including employer contributions); KV depends on experience/years of prior employment at the University</t>
    </r>
  </si>
  <si>
    <t xml:space="preserve">Personnel costs including valorisation of 4% per project year </t>
  </si>
  <si>
    <t>Under D2-D10, you will find the PM costs calculated on an average basis for 2023-2025. You will need this in your proposal as "Cost per Unit". The table "Personnel costs including valorisation of 4% per project year" will show you the difference between your personnel cost calculation based on average monthly costs and the actual costs (calculated per year).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</si>
</sst>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 Black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b/>
      <u/>
      <sz val="11"/>
      <color theme="10"/>
      <name val="Calibri"/>
      <family val="2"/>
      <scheme val="minor"/>
    </font>
    <font>
      <b/>
      <sz val="10"/>
      <color rgb="FF0000FF"/>
      <name val="Times New Roman"/>
      <family val="1"/>
    </font>
    <font>
      <b/>
      <i/>
      <sz val="11"/>
      <color rgb="FF0000FF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12"/>
      <color rgb="FF0000FF"/>
      <name val="Times New Roman"/>
      <family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2F42C"/>
        <bgColor indexed="64"/>
      </patternFill>
    </fill>
    <fill>
      <patternFill patternType="solid">
        <fgColor rgb="FF08A8A4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0" borderId="0" xfId="0" applyFont="1"/>
    <xf numFmtId="0" fontId="1" fillId="0" borderId="15" xfId="0" applyFont="1" applyBorder="1"/>
    <xf numFmtId="0" fontId="3" fillId="0" borderId="15" xfId="0" applyFont="1" applyBorder="1"/>
    <xf numFmtId="0" fontId="3" fillId="0" borderId="0" xfId="0" applyFont="1" applyBorder="1"/>
    <xf numFmtId="0" fontId="7" fillId="4" borderId="8" xfId="0" applyNumberFormat="1" applyFont="1" applyFill="1" applyBorder="1" applyAlignment="1">
      <alignment horizontal="center"/>
    </xf>
    <xf numFmtId="0" fontId="0" fillId="0" borderId="21" xfId="0" applyBorder="1"/>
    <xf numFmtId="0" fontId="10" fillId="0" borderId="0" xfId="0" applyFont="1"/>
    <xf numFmtId="0" fontId="7" fillId="4" borderId="25" xfId="0" applyNumberFormat="1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19" xfId="0" applyFon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3" fontId="8" fillId="0" borderId="2" xfId="0" applyNumberFormat="1" applyFont="1" applyBorder="1"/>
    <xf numFmtId="0" fontId="2" fillId="0" borderId="0" xfId="0" applyFont="1"/>
    <xf numFmtId="3" fontId="1" fillId="0" borderId="21" xfId="0" applyNumberFormat="1" applyFont="1" applyBorder="1"/>
    <xf numFmtId="3" fontId="0" fillId="0" borderId="0" xfId="0" applyNumberFormat="1" applyFont="1" applyFill="1" applyBorder="1"/>
    <xf numFmtId="3" fontId="0" fillId="5" borderId="1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0" fontId="1" fillId="5" borderId="30" xfId="0" applyFont="1" applyFill="1" applyBorder="1"/>
    <xf numFmtId="0" fontId="1" fillId="5" borderId="31" xfId="0" applyFont="1" applyFill="1" applyBorder="1"/>
    <xf numFmtId="0" fontId="2" fillId="2" borderId="32" xfId="0" applyFont="1" applyFill="1" applyBorder="1" applyAlignment="1">
      <alignment horizontal="center"/>
    </xf>
    <xf numFmtId="0" fontId="3" fillId="5" borderId="33" xfId="0" applyFont="1" applyFill="1" applyBorder="1"/>
    <xf numFmtId="0" fontId="16" fillId="4" borderId="20" xfId="0" applyFont="1" applyFill="1" applyBorder="1"/>
    <xf numFmtId="0" fontId="3" fillId="2" borderId="17" xfId="0" applyNumberFormat="1" applyFont="1" applyFill="1" applyBorder="1" applyAlignment="1">
      <alignment horizontal="right"/>
    </xf>
    <xf numFmtId="0" fontId="17" fillId="0" borderId="34" xfId="0" applyFont="1" applyBorder="1"/>
    <xf numFmtId="0" fontId="18" fillId="0" borderId="35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9" fillId="0" borderId="38" xfId="0" applyFont="1" applyBorder="1" applyAlignment="1">
      <alignment horizontal="center" vertical="top"/>
    </xf>
    <xf numFmtId="0" fontId="0" fillId="0" borderId="2" xfId="0" applyBorder="1"/>
    <xf numFmtId="0" fontId="0" fillId="0" borderId="5" xfId="0" applyBorder="1"/>
    <xf numFmtId="0" fontId="0" fillId="0" borderId="42" xfId="0" applyBorder="1"/>
    <xf numFmtId="164" fontId="0" fillId="0" borderId="43" xfId="0" applyNumberFormat="1" applyBorder="1"/>
    <xf numFmtId="0" fontId="0" fillId="0" borderId="44" xfId="0" applyBorder="1"/>
    <xf numFmtId="164" fontId="0" fillId="0" borderId="44" xfId="0" applyNumberFormat="1" applyBorder="1"/>
    <xf numFmtId="0" fontId="20" fillId="0" borderId="0" xfId="0" applyFont="1"/>
    <xf numFmtId="0" fontId="21" fillId="0" borderId="0" xfId="0" applyFont="1"/>
    <xf numFmtId="0" fontId="22" fillId="0" borderId="0" xfId="1" applyFont="1" applyAlignment="1">
      <alignment wrapText="1"/>
    </xf>
    <xf numFmtId="0" fontId="1" fillId="0" borderId="0" xfId="0" applyFont="1" applyBorder="1" applyAlignment="1">
      <alignment horizontal="center"/>
    </xf>
    <xf numFmtId="0" fontId="12" fillId="0" borderId="0" xfId="1"/>
    <xf numFmtId="0" fontId="1" fillId="7" borderId="19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ont="1" applyFill="1" applyBorder="1"/>
    <xf numFmtId="0" fontId="24" fillId="3" borderId="16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3" fontId="25" fillId="0" borderId="0" xfId="0" applyNumberFormat="1" applyFont="1" applyFill="1" applyBorder="1"/>
    <xf numFmtId="0" fontId="1" fillId="8" borderId="19" xfId="0" applyFont="1" applyFill="1" applyBorder="1" applyAlignment="1">
      <alignment horizontal="center" vertical="center"/>
    </xf>
    <xf numFmtId="0" fontId="25" fillId="0" borderId="0" xfId="0" applyFont="1"/>
    <xf numFmtId="3" fontId="27" fillId="0" borderId="2" xfId="0" applyNumberFormat="1" applyFont="1" applyBorder="1"/>
    <xf numFmtId="0" fontId="29" fillId="0" borderId="0" xfId="1" applyFont="1" applyAlignment="1"/>
    <xf numFmtId="0" fontId="30" fillId="0" borderId="0" xfId="0" applyFont="1"/>
    <xf numFmtId="0" fontId="29" fillId="0" borderId="0" xfId="1" applyFont="1" applyAlignment="1">
      <alignment vertical="center"/>
    </xf>
    <xf numFmtId="0" fontId="28" fillId="0" borderId="0" xfId="0" applyFont="1"/>
    <xf numFmtId="0" fontId="1" fillId="9" borderId="19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29" fillId="11" borderId="0" xfId="1" applyFont="1" applyFill="1" applyAlignment="1"/>
    <xf numFmtId="3" fontId="33" fillId="3" borderId="2" xfId="0" applyNumberFormat="1" applyFont="1" applyFill="1" applyBorder="1" applyAlignment="1">
      <alignment vertical="center"/>
    </xf>
    <xf numFmtId="0" fontId="10" fillId="0" borderId="40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3" fillId="12" borderId="31" xfId="0" applyFont="1" applyFill="1" applyBorder="1"/>
    <xf numFmtId="0" fontId="3" fillId="12" borderId="0" xfId="0" applyFont="1" applyFill="1" applyBorder="1"/>
    <xf numFmtId="0" fontId="0" fillId="0" borderId="11" xfId="0" applyBorder="1"/>
    <xf numFmtId="0" fontId="36" fillId="0" borderId="0" xfId="1" applyFont="1"/>
    <xf numFmtId="0" fontId="0" fillId="12" borderId="0" xfId="0" applyFill="1"/>
    <xf numFmtId="3" fontId="0" fillId="12" borderId="0" xfId="0" applyNumberFormat="1" applyFill="1"/>
    <xf numFmtId="1" fontId="0" fillId="12" borderId="0" xfId="0" applyNumberFormat="1" applyFill="1"/>
    <xf numFmtId="0" fontId="26" fillId="0" borderId="0" xfId="0" applyFont="1"/>
    <xf numFmtId="0" fontId="1" fillId="13" borderId="19" xfId="0" applyFont="1" applyFill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3" fontId="1" fillId="5" borderId="12" xfId="0" applyNumberFormat="1" applyFont="1" applyFill="1" applyBorder="1" applyAlignment="1">
      <alignment horizontal="center"/>
    </xf>
    <xf numFmtId="3" fontId="39" fillId="3" borderId="2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/>
    </xf>
    <xf numFmtId="0" fontId="1" fillId="14" borderId="21" xfId="0" applyFont="1" applyFill="1" applyBorder="1" applyAlignment="1">
      <alignment horizontal="center" vertical="center"/>
    </xf>
    <xf numFmtId="3" fontId="1" fillId="14" borderId="19" xfId="0" applyNumberFormat="1" applyFont="1" applyFill="1" applyBorder="1" applyAlignment="1">
      <alignment horizontal="center"/>
    </xf>
    <xf numFmtId="0" fontId="1" fillId="15" borderId="21" xfId="0" applyFont="1" applyFill="1" applyBorder="1" applyAlignment="1">
      <alignment horizontal="center" vertical="center"/>
    </xf>
    <xf numFmtId="3" fontId="1" fillId="15" borderId="19" xfId="0" applyNumberFormat="1" applyFont="1" applyFill="1" applyBorder="1" applyAlignment="1">
      <alignment horizontal="center"/>
    </xf>
    <xf numFmtId="0" fontId="1" fillId="15" borderId="19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0" fontId="6" fillId="16" borderId="26" xfId="0" applyNumberFormat="1" applyFont="1" applyFill="1" applyBorder="1" applyAlignment="1">
      <alignment horizontal="right"/>
    </xf>
    <xf numFmtId="0" fontId="1" fillId="17" borderId="28" xfId="0" applyFont="1" applyFill="1" applyBorder="1"/>
    <xf numFmtId="0" fontId="27" fillId="6" borderId="5" xfId="0" applyFont="1" applyFill="1" applyBorder="1" applyAlignment="1">
      <alignment vertical="center"/>
    </xf>
    <xf numFmtId="0" fontId="31" fillId="6" borderId="22" xfId="0" applyFont="1" applyFill="1" applyBorder="1" applyAlignment="1">
      <alignment vertical="center"/>
    </xf>
    <xf numFmtId="0" fontId="31" fillId="6" borderId="24" xfId="0" applyFont="1" applyFill="1" applyBorder="1" applyAlignment="1">
      <alignment vertical="center"/>
    </xf>
    <xf numFmtId="0" fontId="31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3" fontId="32" fillId="3" borderId="5" xfId="0" applyNumberFormat="1" applyFont="1" applyFill="1" applyBorder="1" applyAlignment="1">
      <alignment vertical="center"/>
    </xf>
    <xf numFmtId="0" fontId="27" fillId="5" borderId="18" xfId="0" applyFont="1" applyFill="1" applyBorder="1" applyAlignment="1">
      <alignment vertical="center"/>
    </xf>
    <xf numFmtId="0" fontId="27" fillId="5" borderId="23" xfId="0" applyFont="1" applyFill="1" applyBorder="1" applyAlignment="1"/>
    <xf numFmtId="0" fontId="27" fillId="5" borderId="24" xfId="0" applyFont="1" applyFill="1" applyBorder="1" applyAlignment="1">
      <alignment horizontal="center"/>
    </xf>
    <xf numFmtId="0" fontId="38" fillId="19" borderId="27" xfId="0" applyNumberFormat="1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3" fontId="8" fillId="19" borderId="2" xfId="0" applyNumberFormat="1" applyFont="1" applyFill="1" applyBorder="1"/>
    <xf numFmtId="0" fontId="1" fillId="18" borderId="19" xfId="0" applyFont="1" applyFill="1" applyBorder="1" applyAlignment="1">
      <alignment vertical="center"/>
    </xf>
    <xf numFmtId="0" fontId="1" fillId="18" borderId="21" xfId="0" applyFont="1" applyFill="1" applyBorder="1" applyAlignment="1">
      <alignment vertical="center"/>
    </xf>
    <xf numFmtId="3" fontId="0" fillId="19" borderId="24" xfId="0" applyNumberFormat="1" applyFill="1" applyBorder="1"/>
    <xf numFmtId="3" fontId="41" fillId="5" borderId="2" xfId="0" applyNumberFormat="1" applyFont="1" applyFill="1" applyBorder="1" applyAlignment="1">
      <alignment vertical="center"/>
    </xf>
    <xf numFmtId="164" fontId="1" fillId="19" borderId="24" xfId="0" applyNumberFormat="1" applyFont="1" applyFill="1" applyBorder="1"/>
    <xf numFmtId="164" fontId="1" fillId="19" borderId="36" xfId="0" applyNumberFormat="1" applyFont="1" applyFill="1" applyBorder="1"/>
    <xf numFmtId="0" fontId="19" fillId="5" borderId="38" xfId="0" applyFont="1" applyFill="1" applyBorder="1" applyAlignment="1">
      <alignment horizontal="center" vertical="top"/>
    </xf>
    <xf numFmtId="0" fontId="40" fillId="5" borderId="39" xfId="0" applyFont="1" applyFill="1" applyBorder="1" applyAlignment="1">
      <alignment horizontal="right" vertical="top"/>
    </xf>
    <xf numFmtId="164" fontId="1" fillId="5" borderId="0" xfId="0" applyNumberFormat="1" applyFont="1" applyFill="1" applyBorder="1"/>
    <xf numFmtId="164" fontId="34" fillId="5" borderId="41" xfId="0" applyNumberFormat="1" applyFont="1" applyFill="1" applyBorder="1"/>
    <xf numFmtId="164" fontId="1" fillId="5" borderId="44" xfId="0" applyNumberFormat="1" applyFont="1" applyFill="1" applyBorder="1"/>
    <xf numFmtId="164" fontId="34" fillId="5" borderId="45" xfId="0" applyNumberFormat="1" applyFont="1" applyFill="1" applyBorder="1"/>
    <xf numFmtId="164" fontId="1" fillId="5" borderId="0" xfId="0" applyNumberFormat="1" applyFont="1" applyFill="1" applyBorder="1" applyAlignment="1">
      <alignment horizontal="right"/>
    </xf>
    <xf numFmtId="1" fontId="0" fillId="19" borderId="2" xfId="0" applyNumberFormat="1" applyFill="1" applyBorder="1" applyAlignment="1">
      <alignment horizontal="center"/>
    </xf>
    <xf numFmtId="1" fontId="0" fillId="19" borderId="5" xfId="0" applyNumberFormat="1" applyFill="1" applyBorder="1" applyAlignment="1">
      <alignment horizontal="center"/>
    </xf>
    <xf numFmtId="3" fontId="8" fillId="0" borderId="2" xfId="0" applyNumberFormat="1" applyFont="1" applyFill="1" applyBorder="1"/>
    <xf numFmtId="0" fontId="0" fillId="20" borderId="0" xfId="0" applyFill="1"/>
    <xf numFmtId="0" fontId="33" fillId="6" borderId="22" xfId="0" applyFont="1" applyFill="1" applyBorder="1" applyAlignment="1">
      <alignment vertical="center"/>
    </xf>
    <xf numFmtId="0" fontId="33" fillId="6" borderId="23" xfId="0" applyFont="1" applyFill="1" applyBorder="1" applyAlignment="1">
      <alignment vertical="center"/>
    </xf>
    <xf numFmtId="0" fontId="33" fillId="6" borderId="24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22" xfId="0" applyFont="1" applyBorder="1" applyAlignment="1"/>
    <xf numFmtId="0" fontId="32" fillId="0" borderId="23" xfId="0" applyFont="1" applyBorder="1" applyAlignment="1"/>
    <xf numFmtId="0" fontId="32" fillId="0" borderId="24" xfId="0" applyFont="1" applyBorder="1" applyAlignment="1"/>
    <xf numFmtId="0" fontId="9" fillId="0" borderId="23" xfId="0" applyFont="1" applyBorder="1"/>
    <xf numFmtId="0" fontId="9" fillId="0" borderId="24" xfId="0" applyFont="1" applyBorder="1"/>
    <xf numFmtId="0" fontId="27" fillId="0" borderId="18" xfId="0" applyFont="1" applyBorder="1" applyAlignment="1">
      <alignment vertical="center" wrapText="1"/>
    </xf>
    <xf numFmtId="0" fontId="27" fillId="5" borderId="22" xfId="0" applyFont="1" applyFill="1" applyBorder="1" applyAlignment="1"/>
    <xf numFmtId="0" fontId="27" fillId="5" borderId="23" xfId="0" applyFont="1" applyFill="1" applyBorder="1" applyAlignment="1"/>
    <xf numFmtId="0" fontId="27" fillId="5" borderId="24" xfId="0" applyFont="1" applyFill="1" applyBorder="1" applyAlignment="1"/>
    <xf numFmtId="0" fontId="33" fillId="0" borderId="22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11" fillId="2" borderId="0" xfId="0" applyFont="1" applyFill="1" applyAlignment="1"/>
    <xf numFmtId="0" fontId="0" fillId="0" borderId="0" xfId="0" applyAlignment="1"/>
    <xf numFmtId="0" fontId="32" fillId="3" borderId="22" xfId="0" applyFont="1" applyFill="1" applyBorder="1" applyAlignment="1"/>
    <xf numFmtId="0" fontId="32" fillId="3" borderId="23" xfId="0" applyFont="1" applyFill="1" applyBorder="1" applyAlignment="1"/>
    <xf numFmtId="0" fontId="32" fillId="3" borderId="24" xfId="0" applyFont="1" applyFill="1" applyBorder="1" applyAlignment="1"/>
    <xf numFmtId="0" fontId="9" fillId="0" borderId="22" xfId="0" applyFont="1" applyBorder="1"/>
    <xf numFmtId="0" fontId="27" fillId="0" borderId="22" xfId="0" applyFont="1" applyBorder="1" applyAlignment="1"/>
    <xf numFmtId="0" fontId="27" fillId="0" borderId="23" xfId="0" applyFont="1" applyBorder="1" applyAlignment="1"/>
    <xf numFmtId="0" fontId="32" fillId="6" borderId="22" xfId="0" applyFont="1" applyFill="1" applyBorder="1" applyAlignment="1">
      <alignment vertical="center"/>
    </xf>
    <xf numFmtId="0" fontId="32" fillId="6" borderId="23" xfId="0" applyFont="1" applyFill="1" applyBorder="1" applyAlignment="1">
      <alignment vertical="center"/>
    </xf>
    <xf numFmtId="0" fontId="32" fillId="6" borderId="24" xfId="0" applyFont="1" applyFill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Besuchter Hyperlink" xfId="2" builtinId="9" hidden="1"/>
    <cellStyle name="Link" xfId="1" builtinId="8"/>
    <cellStyle name="Standard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E5E7D3"/>
      <color rgb="FFE2EFDA"/>
      <color rgb="FFDDEBF7"/>
      <color rgb="FFE7E6E6"/>
      <color rgb="FFFFFFFF"/>
      <color rgb="FFB4C6E7"/>
      <color rgb="FF82F42C"/>
      <color rgb="FF3399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yera54\AppData\Local\Temp\Temp3_templates.zip\Tpl_Detailed%20Budget%20Table%20(ERASMUS%20LSII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eneficiaries List"/>
      <sheetName val="Work Packages List"/>
      <sheetName val="BE 001"/>
      <sheetName val="Estim costs of the project"/>
      <sheetName val="Proposal Budget"/>
      <sheetName val="BE-WP Overview"/>
      <sheetName val="Country List"/>
      <sheetName val="BE-WP Person Months"/>
      <sheetName val="Operations"/>
      <sheetName val="EGR"/>
      <sheetName val="Depreciation Costs"/>
      <sheetName val="Any comments"/>
      <sheetName val="Referential"/>
      <sheetName val="UpdateParameters"/>
      <sheetName val="BE xxx"/>
    </sheetNames>
    <sheetDataSet>
      <sheetData sheetId="0">
        <row r="45">
          <cell r="C45" t="str">
            <v>Type 1</v>
          </cell>
        </row>
        <row r="46">
          <cell r="C46" t="str">
            <v>Type 2</v>
          </cell>
        </row>
        <row r="47">
          <cell r="C47" t="str">
            <v>Type 3</v>
          </cell>
        </row>
        <row r="48">
          <cell r="C48" t="str">
            <v>Type 4</v>
          </cell>
        </row>
        <row r="49">
          <cell r="C49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info/funding-tenders/opportunities/docs/2021-2027/common/agr-contr/general-mga_horizon-euratom_en.pdf" TargetMode="External"/><Relationship Id="rId2" Type="http://schemas.openxmlformats.org/officeDocument/2006/relationships/hyperlink" Target="https://erasmus-plus.ec.europa.eu/sites/default/files/2021-11/2022-erasmusplus-programme-guide.pdf" TargetMode="External"/><Relationship Id="rId1" Type="http://schemas.openxmlformats.org/officeDocument/2006/relationships/hyperlink" Target="https://forschung.univie.ac.at/services/projektmanagement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0"/>
  <sheetViews>
    <sheetView workbookViewId="0">
      <selection activeCell="D56" sqref="D56"/>
    </sheetView>
  </sheetViews>
  <sheetFormatPr baseColWidth="10" defaultRowHeight="15" x14ac:dyDescent="0.25"/>
  <sheetData>
    <row r="3" spans="3:5" x14ac:dyDescent="0.25">
      <c r="C3" s="1" t="s">
        <v>106</v>
      </c>
    </row>
    <row r="4" spans="3:5" x14ac:dyDescent="0.25">
      <c r="C4" t="s">
        <v>101</v>
      </c>
    </row>
    <row r="5" spans="3:5" x14ac:dyDescent="0.25">
      <c r="C5" t="s">
        <v>102</v>
      </c>
    </row>
    <row r="6" spans="3:5" x14ac:dyDescent="0.25">
      <c r="C6" s="124" t="s">
        <v>103</v>
      </c>
      <c r="D6" s="124"/>
      <c r="E6" s="124"/>
    </row>
    <row r="8" spans="3:5" x14ac:dyDescent="0.25">
      <c r="C8" s="1" t="s">
        <v>104</v>
      </c>
    </row>
    <row r="9" spans="3:5" x14ac:dyDescent="0.25">
      <c r="C9" t="s">
        <v>105</v>
      </c>
    </row>
    <row r="10" spans="3:5" x14ac:dyDescent="0.25">
      <c r="C10" t="s">
        <v>111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7"/>
  <sheetViews>
    <sheetView tabSelected="1" zoomScale="115" zoomScaleNormal="115" zoomScalePageLayoutView="125" workbookViewId="0">
      <selection activeCell="M20" sqref="M20"/>
    </sheetView>
  </sheetViews>
  <sheetFormatPr baseColWidth="10" defaultColWidth="11.42578125" defaultRowHeight="15" x14ac:dyDescent="0.25"/>
  <cols>
    <col min="1" max="1" width="24.7109375" customWidth="1"/>
    <col min="2" max="2" width="13.42578125" customWidth="1"/>
    <col min="3" max="3" width="12.7109375" customWidth="1"/>
    <col min="4" max="4" width="37.42578125" bestFit="1" customWidth="1"/>
    <col min="5" max="5" width="21.85546875" customWidth="1"/>
    <col min="6" max="6" width="14.28515625" customWidth="1"/>
    <col min="7" max="7" width="12.7109375" customWidth="1"/>
    <col min="8" max="8" width="14.7109375" customWidth="1"/>
    <col min="9" max="9" width="13.28515625" customWidth="1"/>
    <col min="14" max="14" width="13.140625" customWidth="1"/>
    <col min="15" max="15" width="13" customWidth="1"/>
  </cols>
  <sheetData>
    <row r="1" spans="1:15" ht="16.5" thickBot="1" x14ac:dyDescent="0.3">
      <c r="A1" s="1" t="s">
        <v>46</v>
      </c>
      <c r="B1" s="16"/>
      <c r="C1" s="16"/>
      <c r="D1" s="16"/>
      <c r="E1" s="16"/>
    </row>
    <row r="2" spans="1:15" ht="15.6" customHeight="1" thickTop="1" thickBot="1" x14ac:dyDescent="0.3">
      <c r="A2" s="25" t="s">
        <v>108</v>
      </c>
      <c r="B2" s="2" t="s">
        <v>11</v>
      </c>
      <c r="C2" s="3" t="s">
        <v>12</v>
      </c>
      <c r="D2" s="3" t="s">
        <v>68</v>
      </c>
      <c r="E2" s="75" t="s">
        <v>109</v>
      </c>
      <c r="F2" s="4"/>
      <c r="G2" s="4"/>
      <c r="H2" s="4"/>
    </row>
    <row r="3" spans="1:15" ht="18" thickTop="1" x14ac:dyDescent="0.25">
      <c r="A3" s="23" t="s">
        <v>51</v>
      </c>
      <c r="B3" s="50">
        <v>135000</v>
      </c>
      <c r="C3" s="19">
        <f t="shared" ref="C3:C10" si="0">B3/12</f>
        <v>11250</v>
      </c>
      <c r="D3" s="78">
        <f>((C3*1.04*1.04)+(C3*1.04*1.04*1.04)+(C3*1.04*1.04*1.04*1.04))/3</f>
        <v>12661.209600000002</v>
      </c>
      <c r="E3" s="56" t="s">
        <v>64</v>
      </c>
      <c r="F3" s="4"/>
      <c r="G3" s="4"/>
      <c r="H3" s="4"/>
    </row>
    <row r="4" spans="1:15" ht="17.25" x14ac:dyDescent="0.25">
      <c r="A4" s="24" t="s">
        <v>52</v>
      </c>
      <c r="B4" s="47">
        <v>80868.990000000005</v>
      </c>
      <c r="C4" s="20">
        <f t="shared" si="0"/>
        <v>6739.0825000000004</v>
      </c>
      <c r="D4" s="78">
        <f t="shared" ref="D4:D10" si="1">((C4*1.04*1.04)+(C4*1.04*1.04*1.04)+(C4*1.04*1.04*1.04*1.04))/3</f>
        <v>7584.4387594837353</v>
      </c>
      <c r="E4" s="51" t="s">
        <v>47</v>
      </c>
    </row>
    <row r="5" spans="1:15" ht="17.25" x14ac:dyDescent="0.25">
      <c r="A5" s="24" t="s">
        <v>53</v>
      </c>
      <c r="B5" s="47">
        <v>73198.570000000007</v>
      </c>
      <c r="C5" s="20">
        <f t="shared" si="0"/>
        <v>6099.8808333333336</v>
      </c>
      <c r="D5" s="78">
        <f t="shared" si="1"/>
        <v>6865.0550902983123</v>
      </c>
      <c r="E5" s="51" t="s">
        <v>48</v>
      </c>
    </row>
    <row r="6" spans="1:15" ht="17.25" x14ac:dyDescent="0.25">
      <c r="A6" s="24" t="s">
        <v>54</v>
      </c>
      <c r="B6" s="47">
        <v>65360.82</v>
      </c>
      <c r="C6" s="20">
        <f t="shared" si="0"/>
        <v>5446.7349999999997</v>
      </c>
      <c r="D6" s="78">
        <f t="shared" si="1"/>
        <v>6129.9780862805346</v>
      </c>
      <c r="E6" s="54" t="s">
        <v>67</v>
      </c>
      <c r="F6" s="18"/>
      <c r="G6" s="4"/>
      <c r="H6" s="4"/>
    </row>
    <row r="7" spans="1:15" ht="17.25" x14ac:dyDescent="0.25">
      <c r="A7" s="24" t="s">
        <v>55</v>
      </c>
      <c r="B7" s="47">
        <v>55153.39</v>
      </c>
      <c r="C7" s="20">
        <f t="shared" si="0"/>
        <v>4596.1158333333333</v>
      </c>
      <c r="D7" s="78">
        <f t="shared" si="1"/>
        <v>5172.6565254855113</v>
      </c>
      <c r="E7" t="s">
        <v>65</v>
      </c>
    </row>
    <row r="8" spans="1:15" x14ac:dyDescent="0.25">
      <c r="A8" s="68" t="s">
        <v>0</v>
      </c>
      <c r="B8" s="48">
        <v>39888.129999999997</v>
      </c>
      <c r="C8" s="21">
        <f t="shared" si="0"/>
        <v>3324.0108333333333</v>
      </c>
      <c r="D8" s="78">
        <f t="shared" si="1"/>
        <v>3740.9775887559117</v>
      </c>
      <c r="E8" s="71" t="s">
        <v>59</v>
      </c>
      <c r="F8" s="1"/>
      <c r="G8" s="1"/>
      <c r="H8" s="1"/>
    </row>
    <row r="9" spans="1:15" ht="17.25" x14ac:dyDescent="0.25">
      <c r="A9" s="69" t="s">
        <v>49</v>
      </c>
      <c r="B9" s="48">
        <v>85540</v>
      </c>
      <c r="C9" s="21">
        <f t="shared" si="0"/>
        <v>7128.333333333333</v>
      </c>
      <c r="D9" s="78">
        <f t="shared" si="1"/>
        <v>8022.5175495111107</v>
      </c>
      <c r="E9" s="4" t="s">
        <v>56</v>
      </c>
      <c r="F9" s="4"/>
      <c r="G9" s="4"/>
      <c r="H9" s="4"/>
    </row>
    <row r="10" spans="1:15" ht="15.75" thickBot="1" x14ac:dyDescent="0.3">
      <c r="A10" s="26" t="s">
        <v>50</v>
      </c>
      <c r="B10" s="49">
        <v>20004.060000000001</v>
      </c>
      <c r="C10" s="22">
        <f t="shared" si="0"/>
        <v>1667.0050000000001</v>
      </c>
      <c r="D10" s="78">
        <f t="shared" si="1"/>
        <v>1876.1155297109335</v>
      </c>
      <c r="E10" s="4"/>
      <c r="F10" s="4"/>
      <c r="G10" s="4"/>
      <c r="H10" s="4"/>
    </row>
    <row r="11" spans="1:15" ht="16.5" thickTop="1" thickBot="1" x14ac:dyDescent="0.3"/>
    <row r="12" spans="1:15" ht="25.5" thickTop="1" thickBot="1" x14ac:dyDescent="0.3">
      <c r="B12" s="105">
        <v>2022</v>
      </c>
      <c r="C12" s="62">
        <v>2023</v>
      </c>
      <c r="D12" s="55">
        <v>2024</v>
      </c>
      <c r="E12" s="46">
        <v>2025</v>
      </c>
      <c r="F12" s="63">
        <v>2026</v>
      </c>
      <c r="G12" s="76">
        <v>2027</v>
      </c>
      <c r="H12" s="52" t="s">
        <v>44</v>
      </c>
    </row>
    <row r="13" spans="1:15" ht="15.75" thickBot="1" x14ac:dyDescent="0.3">
      <c r="A13" s="27" t="s">
        <v>7</v>
      </c>
      <c r="B13" s="11">
        <v>0</v>
      </c>
      <c r="C13" s="8">
        <v>12</v>
      </c>
      <c r="D13" s="8">
        <v>12</v>
      </c>
      <c r="E13" s="8">
        <v>12</v>
      </c>
      <c r="F13" s="8">
        <v>0</v>
      </c>
      <c r="G13" s="8" t="s">
        <v>107</v>
      </c>
      <c r="H13" s="28">
        <f>SUM(B13:G13)</f>
        <v>36</v>
      </c>
    </row>
    <row r="14" spans="1:15" ht="16.5" thickTop="1" thickBot="1" x14ac:dyDescent="0.3">
      <c r="A14" s="5" t="s">
        <v>3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92">
        <f>SUM(B14:G14)</f>
        <v>0</v>
      </c>
      <c r="I14" s="42"/>
      <c r="J14" s="42"/>
      <c r="K14" s="42"/>
      <c r="L14" s="42"/>
      <c r="M14" s="42"/>
      <c r="O14" s="42"/>
    </row>
    <row r="15" spans="1:15" ht="16.5" thickTop="1" thickBot="1" x14ac:dyDescent="0.3">
      <c r="A15" s="5" t="s">
        <v>15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92">
        <f t="shared" ref="H15:H21" si="2">SUM(B15:G15)</f>
        <v>0</v>
      </c>
    </row>
    <row r="16" spans="1:15" ht="16.5" thickTop="1" thickBot="1" x14ac:dyDescent="0.3">
      <c r="A16" s="5" t="s">
        <v>16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92">
        <f t="shared" si="2"/>
        <v>0</v>
      </c>
    </row>
    <row r="17" spans="1:16" ht="16.5" thickTop="1" thickBot="1" x14ac:dyDescent="0.3">
      <c r="A17" s="5" t="s">
        <v>17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92">
        <f t="shared" si="2"/>
        <v>0</v>
      </c>
    </row>
    <row r="18" spans="1:16" ht="16.5" thickTop="1" thickBot="1" x14ac:dyDescent="0.3">
      <c r="A18" s="5" t="s">
        <v>18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92">
        <f t="shared" si="2"/>
        <v>0</v>
      </c>
    </row>
    <row r="19" spans="1:16" ht="16.5" thickTop="1" thickBot="1" x14ac:dyDescent="0.3">
      <c r="A19" s="6" t="s">
        <v>6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92">
        <f t="shared" si="2"/>
        <v>0</v>
      </c>
    </row>
    <row r="20" spans="1:16" ht="16.5" thickTop="1" thickBot="1" x14ac:dyDescent="0.3">
      <c r="A20" s="7" t="s">
        <v>57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92">
        <f t="shared" si="2"/>
        <v>0</v>
      </c>
    </row>
    <row r="21" spans="1:16" ht="16.5" thickTop="1" thickBot="1" x14ac:dyDescent="0.3">
      <c r="A21" s="7" t="s">
        <v>20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92">
        <f t="shared" si="2"/>
        <v>0</v>
      </c>
    </row>
    <row r="22" spans="1:16" ht="15.75" thickBot="1" x14ac:dyDescent="0.3">
      <c r="A22" s="12" t="s">
        <v>5</v>
      </c>
      <c r="B22" s="105">
        <f>SUM(B14:B21)</f>
        <v>0</v>
      </c>
      <c r="C22" s="62">
        <f t="shared" ref="C22:D22" si="3">SUM(C14:C21)</f>
        <v>0</v>
      </c>
      <c r="D22" s="55">
        <f t="shared" si="3"/>
        <v>0</v>
      </c>
      <c r="E22" s="46">
        <f>SUM(E14:E21)</f>
        <v>0</v>
      </c>
      <c r="F22" s="63">
        <f>SUM(F14:F21)</f>
        <v>0</v>
      </c>
      <c r="G22" s="76">
        <f>SUM(G14:G21)</f>
        <v>0</v>
      </c>
      <c r="H22" s="93">
        <f>SUM(H14:H21)</f>
        <v>0</v>
      </c>
    </row>
    <row r="24" spans="1:16" ht="16.5" thickBot="1" x14ac:dyDescent="0.35">
      <c r="A24" s="143" t="s">
        <v>72</v>
      </c>
      <c r="B24" s="144"/>
      <c r="C24" s="144"/>
      <c r="D24" s="144"/>
      <c r="E24" s="144"/>
      <c r="F24" s="144"/>
      <c r="H24" s="155" t="s">
        <v>110</v>
      </c>
      <c r="I24" s="156"/>
      <c r="J24" s="156"/>
      <c r="K24" s="156"/>
      <c r="L24" s="156"/>
      <c r="M24" s="156"/>
      <c r="N24" s="143"/>
      <c r="O24" s="144"/>
    </row>
    <row r="25" spans="1:16" ht="60.75" thickBot="1" x14ac:dyDescent="0.3">
      <c r="A25" s="43"/>
      <c r="B25" s="154" t="s">
        <v>1</v>
      </c>
      <c r="C25" s="154"/>
      <c r="D25" s="154"/>
      <c r="E25" s="154"/>
      <c r="F25" s="53" t="s">
        <v>8</v>
      </c>
      <c r="H25" s="108" t="s">
        <v>2</v>
      </c>
      <c r="I25" s="105">
        <v>2022</v>
      </c>
      <c r="J25" s="62">
        <v>2023</v>
      </c>
      <c r="K25" s="55">
        <v>2024</v>
      </c>
      <c r="L25" s="46">
        <v>2025</v>
      </c>
      <c r="M25" s="63">
        <v>2026</v>
      </c>
      <c r="N25" s="76">
        <v>2027</v>
      </c>
      <c r="O25" s="91" t="s">
        <v>13</v>
      </c>
      <c r="P25" s="90" t="s">
        <v>90</v>
      </c>
    </row>
    <row r="26" spans="1:16" ht="15.75" x14ac:dyDescent="0.25">
      <c r="A26" s="43"/>
      <c r="B26" s="94" t="s">
        <v>84</v>
      </c>
      <c r="C26" s="95"/>
      <c r="D26" s="96"/>
      <c r="E26" s="97"/>
      <c r="F26" s="98"/>
      <c r="H26" s="109"/>
      <c r="I26" s="106"/>
      <c r="J26" s="80"/>
      <c r="K26" s="81"/>
      <c r="L26" s="82"/>
      <c r="M26" s="83"/>
      <c r="N26" s="84"/>
      <c r="O26" s="86"/>
      <c r="P26" s="88"/>
    </row>
    <row r="27" spans="1:16" x14ac:dyDescent="0.25">
      <c r="A27" s="43"/>
      <c r="C27" s="101" t="s">
        <v>73</v>
      </c>
      <c r="D27" s="102"/>
      <c r="E27" s="103" t="s">
        <v>97</v>
      </c>
      <c r="F27" s="103" t="s">
        <v>95</v>
      </c>
      <c r="H27" s="109"/>
      <c r="I27" s="106"/>
      <c r="J27" s="80"/>
      <c r="K27" s="81"/>
      <c r="L27" s="82"/>
      <c r="M27" s="83"/>
      <c r="N27" s="84"/>
      <c r="O27" s="86"/>
      <c r="P27" s="88"/>
    </row>
    <row r="28" spans="1:16" ht="14.45" customHeight="1" x14ac:dyDescent="0.25">
      <c r="B28" s="77"/>
      <c r="C28" s="148" t="s">
        <v>3</v>
      </c>
      <c r="D28" s="135"/>
      <c r="E28" s="123">
        <f>H14</f>
        <v>0</v>
      </c>
      <c r="F28" s="15">
        <f>E28*D3</f>
        <v>0</v>
      </c>
      <c r="H28" s="9" t="s">
        <v>3</v>
      </c>
      <c r="I28" s="14">
        <f>B14*C3</f>
        <v>0</v>
      </c>
      <c r="J28" s="14">
        <f xml:space="preserve"> C14*C3*1.04</f>
        <v>0</v>
      </c>
      <c r="K28" s="14">
        <f>D14*(C3*1.04*1.04)</f>
        <v>0</v>
      </c>
      <c r="L28" s="14">
        <f>E14*(C3*1.04*1.04*1.04)</f>
        <v>0</v>
      </c>
      <c r="M28" s="14">
        <f>F14*(C3*1.04*1.04*1.04*1.04)</f>
        <v>0</v>
      </c>
      <c r="N28" s="14">
        <f>G14*(C3*1.04*1.04*1.04*1.04*1.04)</f>
        <v>0</v>
      </c>
      <c r="O28" s="17">
        <f t="shared" ref="O28" si="4">SUM(I28:N28)</f>
        <v>0</v>
      </c>
      <c r="P28" s="17">
        <f>F28-O28</f>
        <v>0</v>
      </c>
    </row>
    <row r="29" spans="1:16" x14ac:dyDescent="0.25">
      <c r="B29" s="77"/>
      <c r="C29" s="148" t="s">
        <v>4</v>
      </c>
      <c r="D29" s="135"/>
      <c r="E29" s="123">
        <f>H15</f>
        <v>0</v>
      </c>
      <c r="F29" s="15">
        <f>E29*D4</f>
        <v>0</v>
      </c>
      <c r="H29" s="9" t="s">
        <v>4</v>
      </c>
      <c r="I29" s="14">
        <f>B15*C4</f>
        <v>0</v>
      </c>
      <c r="J29" s="14">
        <f xml:space="preserve"> C15*C4*1.04</f>
        <v>0</v>
      </c>
      <c r="K29" s="14">
        <f>D15*(C4*1.04*1.04)</f>
        <v>0</v>
      </c>
      <c r="L29" s="14">
        <f>E15*(C4*1.04*1.04*1.04)</f>
        <v>0</v>
      </c>
      <c r="M29" s="14">
        <f>F15*(C4*1.04*1.04*1.04*1.04)</f>
        <v>0</v>
      </c>
      <c r="N29" s="14">
        <f>G15*(C4*1.04*1.04*1.04*1.04*1.04)</f>
        <v>0</v>
      </c>
      <c r="O29" s="17">
        <f t="shared" ref="O29:O30" si="5">SUM(I29:N29)</f>
        <v>0</v>
      </c>
      <c r="P29" s="17">
        <f>F29-O29</f>
        <v>0</v>
      </c>
    </row>
    <row r="30" spans="1:16" x14ac:dyDescent="0.25">
      <c r="B30" s="77"/>
      <c r="C30" s="148" t="s">
        <v>88</v>
      </c>
      <c r="D30" s="135"/>
      <c r="E30" s="123">
        <f>H16</f>
        <v>0</v>
      </c>
      <c r="F30" s="15">
        <f>E30*D5</f>
        <v>0</v>
      </c>
      <c r="H30" s="9" t="s">
        <v>19</v>
      </c>
      <c r="I30" s="14">
        <f>B16*C5</f>
        <v>0</v>
      </c>
      <c r="J30" s="14">
        <f xml:space="preserve"> C16*C5*1.04</f>
        <v>0</v>
      </c>
      <c r="K30" s="14">
        <f>D16*(C5*1.04*1.04)</f>
        <v>0</v>
      </c>
      <c r="L30" s="14">
        <f>E16*(C5*1.04*1.04*1.04)</f>
        <v>0</v>
      </c>
      <c r="M30" s="14">
        <f>F16*(C5*1.04*1.04*1.04*1.04)</f>
        <v>0</v>
      </c>
      <c r="N30" s="14">
        <f>G16*(C5*1.04*1.04*1.04*1.04*1.04)</f>
        <v>0</v>
      </c>
      <c r="O30" s="17">
        <f t="shared" si="5"/>
        <v>0</v>
      </c>
      <c r="P30" s="17">
        <f>F30-O30</f>
        <v>0</v>
      </c>
    </row>
    <row r="31" spans="1:16" x14ac:dyDescent="0.25">
      <c r="B31" s="77"/>
      <c r="C31" s="134" t="s">
        <v>85</v>
      </c>
      <c r="D31" s="135"/>
      <c r="E31" s="123">
        <f>H17+H18</f>
        <v>0</v>
      </c>
      <c r="F31" s="15">
        <f>((D6*2)+(D7*2))/4*E31</f>
        <v>0</v>
      </c>
      <c r="H31" s="9" t="s">
        <v>89</v>
      </c>
      <c r="I31" s="14">
        <f>(B17*C6)+(B18*C7)</f>
        <v>0</v>
      </c>
      <c r="J31" s="14">
        <f>C17*(C6*1.04)+C18*(C7*1.04)</f>
        <v>0</v>
      </c>
      <c r="K31" s="14">
        <f>D17*(C6*1.04*1.04)+D18*(C7*1.04*1.04)</f>
        <v>0</v>
      </c>
      <c r="L31" s="14">
        <f>E17*(C6*1.04*1.04*1.04)+E18*(C7*1.04*1.04*1.04)</f>
        <v>0</v>
      </c>
      <c r="M31" s="14">
        <f>F17*(C6*1.04*1.04*1.04*1.04)+F18*(C7*1.04*1.04*1.04*1.04)</f>
        <v>0</v>
      </c>
      <c r="N31" s="14">
        <f>G17*(C6*1.04*1.04*1.04*1.04*1.04)+G18*(C7*1.04*1.04*1.04*1.04*1.04)</f>
        <v>0</v>
      </c>
      <c r="O31" s="17">
        <f>SUM(I31:N31)</f>
        <v>0</v>
      </c>
      <c r="P31" s="17">
        <f>F31-O31</f>
        <v>0</v>
      </c>
    </row>
    <row r="32" spans="1:16" x14ac:dyDescent="0.25">
      <c r="B32" s="77"/>
      <c r="C32" s="134" t="s">
        <v>0</v>
      </c>
      <c r="D32" s="135"/>
      <c r="E32" s="123">
        <f>H19</f>
        <v>0</v>
      </c>
      <c r="F32" s="15">
        <f>E32*D8</f>
        <v>0</v>
      </c>
      <c r="H32" s="9" t="s">
        <v>9</v>
      </c>
      <c r="I32" s="14">
        <f>B19*C8</f>
        <v>0</v>
      </c>
      <c r="J32" s="14">
        <f>C19*(C8*1.04)</f>
        <v>0</v>
      </c>
      <c r="K32" s="14">
        <f>D19*(C8*1.04*1.04)</f>
        <v>0</v>
      </c>
      <c r="L32" s="14">
        <f>E19*(C8*1.04*1.04*1.04)</f>
        <v>0</v>
      </c>
      <c r="M32" s="14">
        <f>F19*(C8*1.04*1.04*1.04*1.04)</f>
        <v>0</v>
      </c>
      <c r="N32" s="14">
        <f>G19*(C8*1.04*1.04*1.04*1.04*1.04)</f>
        <v>0</v>
      </c>
      <c r="O32" s="17">
        <f>SUM(I32:N32)</f>
        <v>0</v>
      </c>
      <c r="P32" s="17">
        <f>F33-O32</f>
        <v>0</v>
      </c>
    </row>
    <row r="33" spans="2:16" x14ac:dyDescent="0.25">
      <c r="B33" s="77"/>
      <c r="C33" s="148" t="s">
        <v>86</v>
      </c>
      <c r="D33" s="135"/>
      <c r="E33" s="123">
        <f>H20</f>
        <v>0</v>
      </c>
      <c r="F33" s="15">
        <f>E33*D9</f>
        <v>0</v>
      </c>
      <c r="H33" s="9" t="s">
        <v>58</v>
      </c>
      <c r="I33" s="14">
        <f>B20*C9</f>
        <v>0</v>
      </c>
      <c r="J33" s="14">
        <f>C20*(C9*1.04)</f>
        <v>0</v>
      </c>
      <c r="K33" s="14">
        <f>D20*(C9*1.04*1.04)</f>
        <v>0</v>
      </c>
      <c r="L33" s="14">
        <f>E20*(C9*1.04*1.04*1.04)</f>
        <v>0</v>
      </c>
      <c r="M33" s="14">
        <f>F20*(C9*1.04*1.04*1.04*1.04)</f>
        <v>0</v>
      </c>
      <c r="N33" s="14">
        <f>G20*(C9*1.04*1.04*1.04*1.04*1.04)</f>
        <v>0</v>
      </c>
      <c r="O33" s="17">
        <f>SUM(I33:N33)</f>
        <v>0</v>
      </c>
      <c r="P33" s="17">
        <f>F33-O33</f>
        <v>0</v>
      </c>
    </row>
    <row r="34" spans="2:16" ht="15.75" thickBot="1" x14ac:dyDescent="0.3">
      <c r="B34" s="77"/>
      <c r="C34" s="148" t="s">
        <v>87</v>
      </c>
      <c r="D34" s="135"/>
      <c r="E34" s="123">
        <f>H21</f>
        <v>0</v>
      </c>
      <c r="F34" s="15">
        <f>E34*D10</f>
        <v>0</v>
      </c>
      <c r="H34" s="9" t="s">
        <v>10</v>
      </c>
      <c r="I34" s="14">
        <f>B21*C10</f>
        <v>0</v>
      </c>
      <c r="J34" s="14">
        <f>C21*(C10*1.04)</f>
        <v>0</v>
      </c>
      <c r="K34" s="14">
        <f>D21*(C10*1.04*1.04)</f>
        <v>0</v>
      </c>
      <c r="L34" s="14">
        <f>E21*(C10*1.04*1.04*1.04)</f>
        <v>0</v>
      </c>
      <c r="M34" s="14">
        <f>F21*(C10*1.04*1.04*1.04*1.04)</f>
        <v>0</v>
      </c>
      <c r="N34" s="14">
        <f>G21*(C10*1.04*1.04*1.04*1.04*1.04)</f>
        <v>0</v>
      </c>
      <c r="O34" s="17">
        <f>SUM(I34:N34)</f>
        <v>0</v>
      </c>
      <c r="P34" s="17">
        <f>F34-O34</f>
        <v>0</v>
      </c>
    </row>
    <row r="35" spans="2:16" ht="16.5" thickBot="1" x14ac:dyDescent="0.3">
      <c r="B35" s="77"/>
      <c r="C35" s="149" t="s">
        <v>93</v>
      </c>
      <c r="D35" s="150"/>
      <c r="E35" s="100">
        <f>SUM(E28:E34)</f>
        <v>0</v>
      </c>
      <c r="F35" s="100">
        <f>SUM(F28:F34)</f>
        <v>0</v>
      </c>
      <c r="H35" s="13" t="s">
        <v>14</v>
      </c>
      <c r="I35" s="13">
        <f ca="1">SUM(I28:I42)</f>
        <v>0</v>
      </c>
      <c r="J35" s="85">
        <f>SUM(J28:J34)</f>
        <v>0</v>
      </c>
      <c r="K35" s="85">
        <f>SUM(K28:K34)</f>
        <v>0</v>
      </c>
      <c r="L35" s="85">
        <f>SUM(L28:L34)</f>
        <v>0</v>
      </c>
      <c r="M35" s="13">
        <f ca="1">SUM(M28:M42)</f>
        <v>0</v>
      </c>
      <c r="N35" s="13">
        <f ca="1">SUM(N28:N42)</f>
        <v>0</v>
      </c>
      <c r="O35" s="87">
        <f>SUM(O28:O34)</f>
        <v>0</v>
      </c>
      <c r="P35" s="89">
        <f>F35-O35</f>
        <v>0</v>
      </c>
    </row>
    <row r="36" spans="2:16" ht="15.75" x14ac:dyDescent="0.25">
      <c r="B36" s="151" t="s">
        <v>99</v>
      </c>
      <c r="C36" s="152"/>
      <c r="D36" s="152"/>
      <c r="E36" s="153"/>
      <c r="F36" s="100">
        <f>F37</f>
        <v>0</v>
      </c>
      <c r="H36" s="44"/>
      <c r="I36" s="44"/>
      <c r="J36" s="99"/>
      <c r="K36" s="99"/>
      <c r="L36" s="99"/>
      <c r="M36" s="44"/>
      <c r="N36" s="44"/>
    </row>
    <row r="37" spans="2:16" x14ac:dyDescent="0.25">
      <c r="B37" s="94"/>
      <c r="C37" s="137" t="s">
        <v>98</v>
      </c>
      <c r="D37" s="138"/>
      <c r="E37" s="139"/>
      <c r="F37" s="107">
        <v>0</v>
      </c>
      <c r="H37" s="44"/>
      <c r="I37" s="44"/>
      <c r="J37" s="99"/>
      <c r="K37" s="99"/>
      <c r="L37" s="99"/>
      <c r="M37" s="44"/>
      <c r="N37" s="44"/>
    </row>
    <row r="38" spans="2:16" ht="15.75" x14ac:dyDescent="0.25">
      <c r="B38" s="151" t="s">
        <v>100</v>
      </c>
      <c r="C38" s="152"/>
      <c r="D38" s="152" t="s">
        <v>96</v>
      </c>
      <c r="E38" s="153"/>
      <c r="F38" s="100">
        <f>SUM(F39+F43+F44)</f>
        <v>0</v>
      </c>
    </row>
    <row r="39" spans="2:16" ht="16.899999999999999" customHeight="1" x14ac:dyDescent="0.25">
      <c r="B39" s="136"/>
      <c r="C39" s="137" t="s">
        <v>60</v>
      </c>
      <c r="D39" s="138"/>
      <c r="E39" s="139"/>
      <c r="F39" s="111">
        <f>F40+F41+F42</f>
        <v>0</v>
      </c>
      <c r="H39" s="44"/>
      <c r="I39" s="44"/>
      <c r="J39" s="99"/>
      <c r="K39" s="99"/>
      <c r="L39" s="99"/>
      <c r="M39" s="44"/>
      <c r="N39" s="44"/>
    </row>
    <row r="40" spans="2:16" ht="15.75" x14ac:dyDescent="0.25">
      <c r="B40" s="136"/>
      <c r="C40" s="140" t="s">
        <v>74</v>
      </c>
      <c r="D40" s="141"/>
      <c r="E40" s="142">
        <v>1</v>
      </c>
      <c r="F40" s="107">
        <v>0</v>
      </c>
    </row>
    <row r="41" spans="2:16" ht="15.75" x14ac:dyDescent="0.25">
      <c r="B41" s="136"/>
      <c r="C41" s="140" t="s">
        <v>82</v>
      </c>
      <c r="D41" s="141"/>
      <c r="E41" s="142">
        <v>1</v>
      </c>
      <c r="F41" s="107">
        <v>0</v>
      </c>
    </row>
    <row r="42" spans="2:16" ht="15.75" x14ac:dyDescent="0.25">
      <c r="B42" s="136"/>
      <c r="C42" s="140" t="s">
        <v>75</v>
      </c>
      <c r="D42" s="141"/>
      <c r="E42" s="142">
        <v>1</v>
      </c>
      <c r="F42" s="107">
        <v>0</v>
      </c>
    </row>
    <row r="43" spans="2:16" ht="15.75" x14ac:dyDescent="0.25">
      <c r="B43" s="136"/>
      <c r="C43" s="137" t="s">
        <v>61</v>
      </c>
      <c r="D43" s="138"/>
      <c r="E43" s="139"/>
      <c r="F43" s="111">
        <f>SUM(N58)</f>
        <v>0</v>
      </c>
    </row>
    <row r="44" spans="2:16" ht="15.75" x14ac:dyDescent="0.25">
      <c r="B44" s="136"/>
      <c r="C44" s="137" t="s">
        <v>63</v>
      </c>
      <c r="D44" s="138"/>
      <c r="E44" s="139"/>
      <c r="F44" s="111">
        <f>SUM(F45:F50)</f>
        <v>0</v>
      </c>
    </row>
    <row r="45" spans="2:16" ht="15.75" x14ac:dyDescent="0.25">
      <c r="B45" s="136"/>
      <c r="C45" s="140" t="s">
        <v>80</v>
      </c>
      <c r="D45" s="141"/>
      <c r="E45" s="142">
        <v>1</v>
      </c>
      <c r="F45" s="107">
        <v>0</v>
      </c>
    </row>
    <row r="46" spans="2:16" ht="15.75" x14ac:dyDescent="0.25">
      <c r="B46" s="136"/>
      <c r="C46" s="140" t="s">
        <v>76</v>
      </c>
      <c r="D46" s="141"/>
      <c r="E46" s="142">
        <v>1</v>
      </c>
      <c r="F46" s="107">
        <v>0</v>
      </c>
    </row>
    <row r="47" spans="2:16" ht="15.75" x14ac:dyDescent="0.25">
      <c r="B47" s="136"/>
      <c r="C47" s="140" t="s">
        <v>81</v>
      </c>
      <c r="D47" s="141"/>
      <c r="E47" s="142">
        <v>1</v>
      </c>
      <c r="F47" s="107">
        <v>0</v>
      </c>
    </row>
    <row r="48" spans="2:16" ht="15.75" x14ac:dyDescent="0.25">
      <c r="B48" s="136"/>
      <c r="C48" s="140" t="s">
        <v>77</v>
      </c>
      <c r="D48" s="141"/>
      <c r="E48" s="142">
        <v>1</v>
      </c>
      <c r="F48" s="107">
        <v>0</v>
      </c>
    </row>
    <row r="49" spans="1:18" ht="15.75" x14ac:dyDescent="0.25">
      <c r="B49" s="136"/>
      <c r="C49" s="140" t="s">
        <v>78</v>
      </c>
      <c r="D49" s="141"/>
      <c r="E49" s="142">
        <v>1</v>
      </c>
      <c r="F49" s="107">
        <v>0</v>
      </c>
    </row>
    <row r="50" spans="1:18" ht="15.75" x14ac:dyDescent="0.25">
      <c r="B50" s="136"/>
      <c r="C50" s="140" t="s">
        <v>79</v>
      </c>
      <c r="D50" s="141"/>
      <c r="E50" s="142">
        <v>1</v>
      </c>
      <c r="F50" s="110">
        <v>0</v>
      </c>
      <c r="P50" s="72"/>
      <c r="Q50" s="73"/>
      <c r="R50" s="74"/>
    </row>
    <row r="51" spans="1:18" ht="18.75" customHeight="1" thickBot="1" x14ac:dyDescent="0.3">
      <c r="B51" s="151" t="s">
        <v>94</v>
      </c>
      <c r="C51" s="152"/>
      <c r="D51" s="152"/>
      <c r="E51" s="153"/>
      <c r="F51" s="100">
        <f>F52</f>
        <v>0</v>
      </c>
      <c r="H51" s="29" t="s">
        <v>42</v>
      </c>
      <c r="I51" s="30"/>
      <c r="J51" s="31"/>
      <c r="K51" s="31"/>
      <c r="L51" s="31"/>
      <c r="M51" s="31"/>
      <c r="N51" s="31"/>
      <c r="O51" s="32"/>
    </row>
    <row r="52" spans="1:18" ht="16.5" thickTop="1" x14ac:dyDescent="0.25">
      <c r="B52" s="70"/>
      <c r="C52" s="128" t="s">
        <v>91</v>
      </c>
      <c r="D52" s="129"/>
      <c r="E52" s="130"/>
      <c r="F52" s="110">
        <v>0</v>
      </c>
      <c r="H52" s="33"/>
      <c r="I52" s="34" t="s">
        <v>21</v>
      </c>
      <c r="J52" s="34"/>
      <c r="K52" s="34" t="s">
        <v>22</v>
      </c>
      <c r="L52" s="34" t="s">
        <v>23</v>
      </c>
      <c r="M52" s="34" t="s">
        <v>24</v>
      </c>
      <c r="N52" s="114" t="s">
        <v>25</v>
      </c>
      <c r="O52" s="115" t="s">
        <v>26</v>
      </c>
    </row>
    <row r="53" spans="1:18" ht="18" customHeight="1" x14ac:dyDescent="0.25">
      <c r="B53" s="145" t="s">
        <v>92</v>
      </c>
      <c r="C53" s="146" t="s">
        <v>66</v>
      </c>
      <c r="D53" s="146"/>
      <c r="E53" s="147"/>
      <c r="F53" s="100">
        <f>F35+F36+F38+F51</f>
        <v>0</v>
      </c>
      <c r="H53" s="66" t="s">
        <v>27</v>
      </c>
      <c r="I53" s="112">
        <v>0</v>
      </c>
      <c r="J53" s="35" t="s">
        <v>28</v>
      </c>
      <c r="K53" s="121">
        <v>4</v>
      </c>
      <c r="L53" s="120">
        <f>IF(I53&lt;=0, ,I53/K53)</f>
        <v>0</v>
      </c>
      <c r="M53" s="44">
        <v>3</v>
      </c>
      <c r="N53" s="116">
        <f>IF(K53&gt;M53,I53-(K53-M53)*L53,IF(K53&lt;M53,L53*K53,K53*L53))</f>
        <v>0</v>
      </c>
      <c r="O53" s="117">
        <f>N53-I53</f>
        <v>0</v>
      </c>
    </row>
    <row r="54" spans="1:18" x14ac:dyDescent="0.25">
      <c r="H54" s="66" t="s">
        <v>29</v>
      </c>
      <c r="I54" s="112">
        <v>0</v>
      </c>
      <c r="J54" s="35" t="s">
        <v>30</v>
      </c>
      <c r="K54" s="121">
        <v>4</v>
      </c>
      <c r="L54" s="120">
        <f>IF(I54&lt;=0, ,I54/K54)</f>
        <v>0</v>
      </c>
      <c r="M54" s="44">
        <v>3</v>
      </c>
      <c r="N54" s="116">
        <f>IF(K54&gt;M54,I54-(K54-M54)*L54,IF(K54&lt;M54,L54*K54,K54*L54))</f>
        <v>0</v>
      </c>
      <c r="O54" s="117">
        <f>N54-I54</f>
        <v>0</v>
      </c>
    </row>
    <row r="55" spans="1:18" ht="15.75" x14ac:dyDescent="0.25">
      <c r="B55" s="131" t="s">
        <v>69</v>
      </c>
      <c r="C55" s="132"/>
      <c r="D55" s="132"/>
      <c r="E55" s="133"/>
      <c r="F55" s="57">
        <f>F53*0.07</f>
        <v>0</v>
      </c>
      <c r="H55" s="66" t="s">
        <v>31</v>
      </c>
      <c r="I55" s="112">
        <v>0</v>
      </c>
      <c r="J55" s="35" t="s">
        <v>32</v>
      </c>
      <c r="K55" s="121">
        <v>0</v>
      </c>
      <c r="L55" s="120">
        <f t="shared" ref="L55:L57" si="6">IF(I55&lt;=0, ,I55/K55)</f>
        <v>0</v>
      </c>
      <c r="M55" s="44">
        <v>3</v>
      </c>
      <c r="N55" s="116">
        <f t="shared" ref="N55:N57" si="7">IF(K55&gt;M55,I55-(K55-M55)*L55,IF(K55&lt;M55,L55*K55,K55*L55))</f>
        <v>0</v>
      </c>
      <c r="O55" s="117">
        <f t="shared" ref="O55:O57" si="8">N55-I55</f>
        <v>0</v>
      </c>
    </row>
    <row r="56" spans="1:18" ht="15.75" x14ac:dyDescent="0.25">
      <c r="B56" s="125" t="s">
        <v>62</v>
      </c>
      <c r="C56" s="126"/>
      <c r="D56" s="126"/>
      <c r="E56" s="127"/>
      <c r="F56" s="65">
        <f>F53+F55</f>
        <v>0</v>
      </c>
      <c r="H56" s="66" t="s">
        <v>33</v>
      </c>
      <c r="I56" s="112">
        <v>0</v>
      </c>
      <c r="J56" s="35" t="s">
        <v>34</v>
      </c>
      <c r="K56" s="121">
        <v>0</v>
      </c>
      <c r="L56" s="120">
        <f t="shared" si="6"/>
        <v>0</v>
      </c>
      <c r="M56" s="44">
        <v>3</v>
      </c>
      <c r="N56" s="116">
        <f t="shared" si="7"/>
        <v>0</v>
      </c>
      <c r="O56" s="117">
        <f t="shared" si="8"/>
        <v>0</v>
      </c>
    </row>
    <row r="57" spans="1:18" ht="21" customHeight="1" thickBot="1" x14ac:dyDescent="0.3">
      <c r="B57" s="125" t="s">
        <v>83</v>
      </c>
      <c r="C57" s="126"/>
      <c r="D57" s="126"/>
      <c r="E57" s="127"/>
      <c r="F57" s="65">
        <f>SUM(F56*0.9)</f>
        <v>0</v>
      </c>
      <c r="H57" s="67" t="s">
        <v>35</v>
      </c>
      <c r="I57" s="113">
        <v>0</v>
      </c>
      <c r="J57" s="36" t="s">
        <v>36</v>
      </c>
      <c r="K57" s="122">
        <v>0</v>
      </c>
      <c r="L57" s="120">
        <f t="shared" si="6"/>
        <v>0</v>
      </c>
      <c r="M57" s="44">
        <v>3</v>
      </c>
      <c r="N57" s="116">
        <f t="shared" si="7"/>
        <v>0</v>
      </c>
      <c r="O57" s="117">
        <f t="shared" si="8"/>
        <v>0</v>
      </c>
    </row>
    <row r="58" spans="1:18" ht="20.25" customHeight="1" thickTop="1" thickBot="1" x14ac:dyDescent="0.3">
      <c r="B58" s="125" t="s">
        <v>70</v>
      </c>
      <c r="C58" s="126"/>
      <c r="D58" s="126"/>
      <c r="E58" s="127"/>
      <c r="F58" s="79">
        <f>F56-F57</f>
        <v>0</v>
      </c>
      <c r="H58" s="37"/>
      <c r="I58" s="38">
        <f>SUM(I53:I57)</f>
        <v>0</v>
      </c>
      <c r="J58" s="39"/>
      <c r="K58" s="39"/>
      <c r="L58" s="40">
        <f>SUM(L53:L57)</f>
        <v>0</v>
      </c>
      <c r="M58" s="39"/>
      <c r="N58" s="118">
        <f>SUM(N53:N57)</f>
        <v>0</v>
      </c>
      <c r="O58" s="119">
        <f>SUM(O53:O57)</f>
        <v>0</v>
      </c>
    </row>
    <row r="59" spans="1:18" ht="15.75" thickTop="1" x14ac:dyDescent="0.25">
      <c r="A59" s="10"/>
      <c r="B59" s="10"/>
      <c r="C59" s="10"/>
      <c r="D59" s="10"/>
      <c r="E59" s="10"/>
    </row>
    <row r="60" spans="1:18" x14ac:dyDescent="0.25">
      <c r="A60" s="1"/>
      <c r="B60" s="10"/>
      <c r="C60" s="10"/>
      <c r="D60" s="10"/>
      <c r="E60" s="10"/>
    </row>
    <row r="61" spans="1:18" x14ac:dyDescent="0.25">
      <c r="A61" s="10"/>
      <c r="B61" s="10"/>
      <c r="C61" s="10"/>
      <c r="D61" s="10"/>
      <c r="E61" s="10"/>
      <c r="J61" t="s">
        <v>43</v>
      </c>
    </row>
    <row r="62" spans="1:18" x14ac:dyDescent="0.25">
      <c r="A62" s="64" t="s">
        <v>45</v>
      </c>
      <c r="B62" s="45" t="s">
        <v>71</v>
      </c>
      <c r="C62" s="59"/>
      <c r="D62" s="10"/>
      <c r="E62" s="10"/>
      <c r="J62" s="41" t="s">
        <v>37</v>
      </c>
      <c r="K62" s="1"/>
    </row>
    <row r="63" spans="1:18" x14ac:dyDescent="0.25">
      <c r="A63" s="58"/>
      <c r="C63" s="61"/>
      <c r="J63" t="s">
        <v>38</v>
      </c>
    </row>
    <row r="64" spans="1:18" x14ac:dyDescent="0.25">
      <c r="A64" s="60"/>
      <c r="C64" s="61"/>
      <c r="J64" t="s">
        <v>39</v>
      </c>
    </row>
    <row r="65" spans="1:10" x14ac:dyDescent="0.25">
      <c r="A65" s="60"/>
      <c r="J65" t="s">
        <v>40</v>
      </c>
    </row>
    <row r="66" spans="1:10" x14ac:dyDescent="0.25">
      <c r="J66" t="s">
        <v>41</v>
      </c>
    </row>
    <row r="70" spans="1:10" x14ac:dyDescent="0.25">
      <c r="A70" s="1"/>
    </row>
    <row r="71" spans="1:10" x14ac:dyDescent="0.25">
      <c r="A71" s="45"/>
    </row>
    <row r="72" spans="1:10" x14ac:dyDescent="0.25">
      <c r="A72" s="45"/>
    </row>
    <row r="77" spans="1:10" x14ac:dyDescent="0.25">
      <c r="A77" s="45"/>
    </row>
  </sheetData>
  <mergeCells count="35">
    <mergeCell ref="N24:O24"/>
    <mergeCell ref="C44:E44"/>
    <mergeCell ref="B53:E53"/>
    <mergeCell ref="C34:D34"/>
    <mergeCell ref="C33:D33"/>
    <mergeCell ref="C32:D32"/>
    <mergeCell ref="C35:D35"/>
    <mergeCell ref="B36:E36"/>
    <mergeCell ref="B38:E38"/>
    <mergeCell ref="B51:E51"/>
    <mergeCell ref="A24:F24"/>
    <mergeCell ref="B25:E25"/>
    <mergeCell ref="C28:D28"/>
    <mergeCell ref="C29:D29"/>
    <mergeCell ref="H24:M24"/>
    <mergeCell ref="C30:D30"/>
    <mergeCell ref="C31:D31"/>
    <mergeCell ref="B39:B50"/>
    <mergeCell ref="C39:E39"/>
    <mergeCell ref="C43:E43"/>
    <mergeCell ref="C37:E37"/>
    <mergeCell ref="C40:E40"/>
    <mergeCell ref="C41:E41"/>
    <mergeCell ref="C42:E42"/>
    <mergeCell ref="C45:E45"/>
    <mergeCell ref="C46:E46"/>
    <mergeCell ref="C47:E47"/>
    <mergeCell ref="C48:E48"/>
    <mergeCell ref="C49:E49"/>
    <mergeCell ref="C50:E50"/>
    <mergeCell ref="B58:E58"/>
    <mergeCell ref="C52:E52"/>
    <mergeCell ref="B57:E57"/>
    <mergeCell ref="B56:E56"/>
    <mergeCell ref="B55:E55"/>
  </mergeCells>
  <phoneticPr fontId="15" type="noConversion"/>
  <conditionalFormatting sqref="H13">
    <cfRule type="cellIs" dxfId="2" priority="4" operator="greaterThan">
      <formula>60</formula>
    </cfRule>
  </conditionalFormatting>
  <conditionalFormatting sqref="O53:O57">
    <cfRule type="cellIs" dxfId="1" priority="2" operator="lessThan">
      <formula>0</formula>
    </cfRule>
  </conditionalFormatting>
  <conditionalFormatting sqref="O58">
    <cfRule type="cellIs" dxfId="0" priority="1" operator="lessThan">
      <formula>0</formula>
    </cfRule>
  </conditionalFormatting>
  <hyperlinks>
    <hyperlink ref="E8" r:id="rId1"/>
    <hyperlink ref="B62" r:id="rId2"/>
    <hyperlink ref="B63" r:id="rId3" display="Legal and financial set-up of the grants"/>
  </hyperlinks>
  <printOptions horizontalCentered="1" verticalCentered="1"/>
  <pageMargins left="0" right="0" top="0" bottom="0" header="0" footer="0"/>
  <pageSetup paperSize="9" scale="170" orientation="landscape" r:id="rId4"/>
  <legacyDrawing r:id="rId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Instructions</vt:lpstr>
      <vt:lpstr>E+LSII Budget Uni Wien</vt:lpstr>
      <vt:lpstr>'E+LSII Budget Uni Wien'!Druckbereich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Schaschl</dc:creator>
  <cp:lastModifiedBy>Gerda Lindermair</cp:lastModifiedBy>
  <cp:lastPrinted>2014-02-19T14:29:26Z</cp:lastPrinted>
  <dcterms:created xsi:type="dcterms:W3CDTF">2014-01-28T13:41:18Z</dcterms:created>
  <dcterms:modified xsi:type="dcterms:W3CDTF">2022-06-22T07:14:25Z</dcterms:modified>
</cp:coreProperties>
</file>